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районы'!$A$1:$P$24</definedName>
    <definedName name="_xlnm.Print_Area" localSheetId="0">Учреждения!$A$1:$E$76</definedName>
  </definedNames>
  <calcPr calcId="162913" refMode="R1C1"/>
</workbook>
</file>

<file path=xl/calcChain.xml><?xml version="1.0" encoding="utf-8"?>
<calcChain xmlns="http://schemas.openxmlformats.org/spreadsheetml/2006/main">
  <c r="E34" i="1" l="1"/>
  <c r="E8" i="1" s="1"/>
  <c r="E9" i="1"/>
  <c r="E16" i="1"/>
  <c r="E12" i="1"/>
  <c r="E11" i="1"/>
  <c r="E22" i="1"/>
  <c r="E28" i="1"/>
  <c r="E20" i="1"/>
  <c r="E10" i="1"/>
  <c r="E33" i="1"/>
  <c r="E32" i="1"/>
  <c r="E14" i="1"/>
  <c r="E31" i="1"/>
  <c r="E30" i="1"/>
  <c r="E29" i="1"/>
  <c r="E27" i="1"/>
  <c r="E26" i="1"/>
  <c r="E24" i="1"/>
  <c r="E25" i="1"/>
  <c r="E23" i="1"/>
  <c r="E21" i="1"/>
  <c r="E19" i="1"/>
  <c r="E18" i="1"/>
  <c r="E17" i="1"/>
  <c r="E15" i="1"/>
  <c r="E13" i="1"/>
  <c r="B22" i="2"/>
  <c r="A2" i="2" l="1"/>
  <c r="B2" i="2" s="1"/>
  <c r="C2" i="2" s="1"/>
  <c r="A23" i="2" s="1"/>
  <c r="H1" i="1" l="1"/>
  <c r="A5" i="1" s="1"/>
  <c r="H2" i="1"/>
  <c r="G1" i="1"/>
  <c r="G2" i="1"/>
  <c r="A2" i="1" l="1"/>
</calcChain>
</file>

<file path=xl/sharedStrings.xml><?xml version="1.0" encoding="utf-8"?>
<sst xmlns="http://schemas.openxmlformats.org/spreadsheetml/2006/main" count="112" uniqueCount="110">
  <si>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</si>
  <si>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</si>
  <si>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</si>
  <si>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</si>
  <si>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</si>
  <si>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</si>
  <si>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</si>
  <si>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</si>
  <si>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</si>
  <si>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</si>
  <si>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</si>
  <si>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</si>
  <si>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</si>
  <si>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</si>
  <si>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</si>
  <si>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</si>
  <si>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</si>
  <si>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</si>
  <si>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</si>
  <si>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</si>
  <si>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</si>
  <si>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</si>
  <si>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</si>
  <si>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</si>
  <si>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</si>
  <si>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</si>
  <si>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</si>
  <si>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</si>
  <si>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</si>
  <si>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</si>
  <si>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</si>
  <si>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</si>
  <si>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</si>
  <si>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за счет средств резервного фонда Правительства Камчатского края</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</si>
  <si>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</si>
  <si>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</si>
  <si>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</si>
  <si>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</si>
  <si>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</si>
  <si>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</si>
  <si>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</si>
  <si>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</si>
  <si>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</si>
  <si>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</si>
  <si>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приобретение и доставку оборудования для котельной № 4 в с. Тигиль Тигильского района</t>
  </si>
  <si>
    <t>Иные межбюджетные трансферты на ремонт сетей тепло и водоснабжения в с. Тигиль Тигильского района</t>
  </si>
  <si>
    <t>Расходы, связанные с особым режимом безопасного функционирования закрытых административно-территориальных образований</t>
  </si>
  <si>
    <t>Всего:</t>
  </si>
  <si>
    <t>14.12.2017</t>
  </si>
  <si>
    <t>Законодательное Собрание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</si>
  <si>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</si>
  <si>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</si>
  <si>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</si>
  <si>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</si>
  <si>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</si>
  <si>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</si>
  <si>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</si>
  <si>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</si>
  <si>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</si>
  <si>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</si>
  <si>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</si>
  <si>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</si>
  <si>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</si>
  <si>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</si>
  <si>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</si>
  <si>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</si>
  <si>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</si>
  <si>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</si>
  <si>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</si>
  <si>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</si>
  <si>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</si>
  <si>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</si>
  <si>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</si>
  <si>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</si>
  <si>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</si>
  <si>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</si>
  <si>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</si>
  <si>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</si>
  <si>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</si>
  <si>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</si>
  <si>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</si>
  <si>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</si>
  <si>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</si>
  <si>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</si>
  <si>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</si>
  <si>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</si>
  <si>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08.12.2017</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</si>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</sst>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view="pageBreakPreview" zoomScaleNormal="100" zoomScaleSheetLayoutView="100" workbookViewId="0">
      <selection activeCell="E35" sqref="E35"/>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0" t="s">
        <v>0</v>
      </c>
      <c r="B1" s="40"/>
      <c r="C1" s="40"/>
      <c r="D1" s="40"/>
      <c r="E1" s="40"/>
      <c r="F1" s="29" t="s">
        <v>86</v>
      </c>
      <c r="G1" s="30" t="str">
        <f>TEXT(F1,"[$-FC19]ДД ММММ")</f>
        <v>08 декабря</v>
      </c>
      <c r="H1" s="30" t="str">
        <f>TEXT(F1,"[$-FC19]ДД.ММ.ГГГ \г")</f>
        <v>08.12.2017 г</v>
      </c>
    </row>
    <row r="2" spans="1:9" ht="15.6" x14ac:dyDescent="0.3">
      <c r="A2" s="40" t="str">
        <f>CONCATENATE("с ",G1," по ",G2,"ода")</f>
        <v>с 08 декабря по 14 декабря 2017 года</v>
      </c>
      <c r="B2" s="40"/>
      <c r="C2" s="40"/>
      <c r="D2" s="40"/>
      <c r="E2" s="40"/>
      <c r="F2" s="29" t="s">
        <v>48</v>
      </c>
      <c r="G2" s="30" t="str">
        <f>TEXT(F2,"[$-FC19]ДД ММММ ГГГ \г")</f>
        <v>14 декабря 2017 г</v>
      </c>
      <c r="H2" s="30" t="str">
        <f>TEXT(F2,"[$-FC19]ДД.ММ.ГГГ \г")</f>
        <v>14.12.2017 г</v>
      </c>
      <c r="I2" s="21"/>
    </row>
    <row r="3" spans="1:9" x14ac:dyDescent="0.3">
      <c r="A3" s="1"/>
      <c r="B3" s="2"/>
      <c r="C3" s="2"/>
      <c r="D3" s="2"/>
      <c r="E3" s="3"/>
    </row>
    <row r="4" spans="1:9" x14ac:dyDescent="0.3">
      <c r="A4" s="4"/>
      <c r="B4" s="5"/>
      <c r="C4" s="5"/>
      <c r="D4" s="6"/>
      <c r="E4" s="7" t="s">
        <v>1</v>
      </c>
    </row>
    <row r="5" spans="1:9" x14ac:dyDescent="0.3">
      <c r="A5" s="41" t="str">
        <f>CONCATENATE("Остатки средств на ",H1,".")</f>
        <v>Остатки средств на 08.12.2017 г.</v>
      </c>
      <c r="B5" s="42"/>
      <c r="C5" s="42"/>
      <c r="D5" s="43"/>
      <c r="E5" s="8">
        <v>2138264.7999999998</v>
      </c>
      <c r="F5" s="21"/>
    </row>
    <row r="6" spans="1:9" x14ac:dyDescent="0.3">
      <c r="A6" s="10"/>
      <c r="B6" s="11"/>
      <c r="C6" s="11"/>
      <c r="D6" s="11"/>
      <c r="E6" s="12"/>
    </row>
    <row r="7" spans="1:9" x14ac:dyDescent="0.3">
      <c r="A7" s="50" t="s">
        <v>2</v>
      </c>
      <c r="B7" s="51"/>
      <c r="C7" s="51"/>
      <c r="D7" s="51"/>
      <c r="E7" s="13"/>
    </row>
    <row r="8" spans="1:9" x14ac:dyDescent="0.3">
      <c r="A8" s="45" t="s">
        <v>3</v>
      </c>
      <c r="B8" s="51"/>
      <c r="C8" s="51"/>
      <c r="D8" s="51"/>
      <c r="E8" s="9">
        <f>E34-E9</f>
        <v>428223.33967000013</v>
      </c>
    </row>
    <row r="9" spans="1:9" x14ac:dyDescent="0.3">
      <c r="A9" s="52" t="s">
        <v>4</v>
      </c>
      <c r="B9" s="51"/>
      <c r="C9" s="51"/>
      <c r="D9" s="51"/>
      <c r="E9" s="14">
        <f>SUM(E10:E33)</f>
        <v>121288.99999999999</v>
      </c>
    </row>
    <row r="10" spans="1:9" x14ac:dyDescent="0.3">
      <c r="A10" s="52" t="s">
        <v>87</v>
      </c>
      <c r="B10" s="51"/>
      <c r="C10" s="51"/>
      <c r="D10" s="51"/>
      <c r="E10" s="14">
        <f>5.9+1.2+284.9+57.4+174.1</f>
        <v>523.5</v>
      </c>
    </row>
    <row r="11" spans="1:9" ht="27" customHeight="1" x14ac:dyDescent="0.3">
      <c r="A11" s="52" t="s">
        <v>88</v>
      </c>
      <c r="B11" s="51"/>
      <c r="C11" s="51"/>
      <c r="D11" s="51"/>
      <c r="E11" s="14">
        <f>12.5+13.1</f>
        <v>25.6</v>
      </c>
    </row>
    <row r="12" spans="1:9" ht="28.8" customHeight="1" x14ac:dyDescent="0.3">
      <c r="A12" s="52" t="s">
        <v>89</v>
      </c>
      <c r="B12" s="51"/>
      <c r="C12" s="51"/>
      <c r="D12" s="51"/>
      <c r="E12" s="14">
        <f>8026.3+4.6+120.5+23.4</f>
        <v>8174.8</v>
      </c>
    </row>
    <row r="13" spans="1:9" ht="40.200000000000003" customHeight="1" x14ac:dyDescent="0.3">
      <c r="A13" s="52" t="s">
        <v>90</v>
      </c>
      <c r="B13" s="51"/>
      <c r="C13" s="51"/>
      <c r="D13" s="51"/>
      <c r="E13" s="14">
        <f>3875.1</f>
        <v>3875.1</v>
      </c>
    </row>
    <row r="14" spans="1:9" ht="30.6" customHeight="1" x14ac:dyDescent="0.3">
      <c r="A14" s="52" t="s">
        <v>91</v>
      </c>
      <c r="B14" s="51"/>
      <c r="C14" s="51"/>
      <c r="D14" s="51"/>
      <c r="E14" s="14">
        <f>626.9+453.2+1119.4+601.9</f>
        <v>2801.4</v>
      </c>
    </row>
    <row r="15" spans="1:9" ht="29.4" customHeight="1" x14ac:dyDescent="0.3">
      <c r="A15" s="52" t="s">
        <v>92</v>
      </c>
      <c r="B15" s="51"/>
      <c r="C15" s="51"/>
      <c r="D15" s="51"/>
      <c r="E15" s="14">
        <f>18.6</f>
        <v>18.600000000000001</v>
      </c>
    </row>
    <row r="16" spans="1:9" ht="30" customHeight="1" x14ac:dyDescent="0.3">
      <c r="A16" s="52" t="s">
        <v>93</v>
      </c>
      <c r="B16" s="51"/>
      <c r="C16" s="51"/>
      <c r="D16" s="51"/>
      <c r="E16" s="14">
        <f>374.9+96.4+270.1+20981.1+687.5</f>
        <v>22410</v>
      </c>
    </row>
    <row r="17" spans="1:5" ht="30.6" customHeight="1" x14ac:dyDescent="0.3">
      <c r="A17" s="52" t="s">
        <v>94</v>
      </c>
      <c r="B17" s="51"/>
      <c r="C17" s="51"/>
      <c r="D17" s="51"/>
      <c r="E17" s="14">
        <f>556.2</f>
        <v>556.20000000000005</v>
      </c>
    </row>
    <row r="18" spans="1:5" ht="29.4" customHeight="1" x14ac:dyDescent="0.3">
      <c r="A18" s="52" t="s">
        <v>95</v>
      </c>
      <c r="B18" s="51"/>
      <c r="C18" s="51"/>
      <c r="D18" s="51"/>
      <c r="E18" s="14">
        <f>41737</f>
        <v>41737</v>
      </c>
    </row>
    <row r="19" spans="1:5" ht="30" customHeight="1" x14ac:dyDescent="0.3">
      <c r="A19" s="52" t="s">
        <v>96</v>
      </c>
      <c r="B19" s="51"/>
      <c r="C19" s="51"/>
      <c r="D19" s="51"/>
      <c r="E19" s="14">
        <f>302.1</f>
        <v>302.10000000000002</v>
      </c>
    </row>
    <row r="20" spans="1:5" ht="27" customHeight="1" x14ac:dyDescent="0.3">
      <c r="A20" s="52" t="s">
        <v>97</v>
      </c>
      <c r="B20" s="51"/>
      <c r="C20" s="51"/>
      <c r="D20" s="51"/>
      <c r="E20" s="14">
        <f>8968.4+1810</f>
        <v>10778.4</v>
      </c>
    </row>
    <row r="21" spans="1:5" ht="28.8" customHeight="1" x14ac:dyDescent="0.3">
      <c r="A21" s="52" t="s">
        <v>98</v>
      </c>
      <c r="B21" s="51"/>
      <c r="C21" s="51"/>
      <c r="D21" s="51"/>
      <c r="E21" s="14">
        <f>1800</f>
        <v>1800</v>
      </c>
    </row>
    <row r="22" spans="1:5" ht="27.6" customHeight="1" x14ac:dyDescent="0.3">
      <c r="A22" s="52" t="s">
        <v>99</v>
      </c>
      <c r="B22" s="51"/>
      <c r="C22" s="51"/>
      <c r="D22" s="51"/>
      <c r="E22" s="14">
        <f>89.5+255.8+242.3</f>
        <v>587.6</v>
      </c>
    </row>
    <row r="23" spans="1:5" ht="29.4" customHeight="1" x14ac:dyDescent="0.3">
      <c r="A23" s="52" t="s">
        <v>92</v>
      </c>
      <c r="B23" s="51"/>
      <c r="C23" s="51"/>
      <c r="D23" s="51"/>
      <c r="E23" s="14">
        <f>2.2</f>
        <v>2.2000000000000002</v>
      </c>
    </row>
    <row r="24" spans="1:5" ht="27.6" customHeight="1" x14ac:dyDescent="0.3">
      <c r="A24" s="52" t="s">
        <v>100</v>
      </c>
      <c r="B24" s="51"/>
      <c r="C24" s="51"/>
      <c r="D24" s="51"/>
      <c r="E24" s="14">
        <f>20.8+124.5</f>
        <v>145.30000000000001</v>
      </c>
    </row>
    <row r="25" spans="1:5" ht="28.8" customHeight="1" x14ac:dyDescent="0.3">
      <c r="A25" s="52" t="s">
        <v>101</v>
      </c>
      <c r="B25" s="51"/>
      <c r="C25" s="51"/>
      <c r="D25" s="51"/>
      <c r="E25" s="14">
        <f>861.7</f>
        <v>861.7</v>
      </c>
    </row>
    <row r="26" spans="1:5" ht="27.6" customHeight="1" x14ac:dyDescent="0.3">
      <c r="A26" s="52" t="s">
        <v>102</v>
      </c>
      <c r="B26" s="51"/>
      <c r="C26" s="51"/>
      <c r="D26" s="51"/>
      <c r="E26" s="14">
        <f>21220.2</f>
        <v>21220.2</v>
      </c>
    </row>
    <row r="27" spans="1:5" ht="28.2" customHeight="1" x14ac:dyDescent="0.3">
      <c r="A27" s="52" t="s">
        <v>103</v>
      </c>
      <c r="B27" s="51"/>
      <c r="C27" s="51"/>
      <c r="D27" s="51"/>
      <c r="E27" s="14">
        <f>114.7</f>
        <v>114.7</v>
      </c>
    </row>
    <row r="28" spans="1:5" ht="55.2" customHeight="1" x14ac:dyDescent="0.3">
      <c r="A28" s="52" t="s">
        <v>104</v>
      </c>
      <c r="B28" s="51"/>
      <c r="C28" s="51"/>
      <c r="D28" s="51"/>
      <c r="E28" s="14">
        <f>2043.2+2211.6</f>
        <v>4254.8</v>
      </c>
    </row>
    <row r="29" spans="1:5" ht="31.2" customHeight="1" x14ac:dyDescent="0.3">
      <c r="A29" s="52" t="s">
        <v>105</v>
      </c>
      <c r="B29" s="51"/>
      <c r="C29" s="51"/>
      <c r="D29" s="51"/>
      <c r="E29" s="14">
        <f>3906.2</f>
        <v>3906.2</v>
      </c>
    </row>
    <row r="30" spans="1:5" ht="31.2" customHeight="1" x14ac:dyDescent="0.3">
      <c r="A30" s="52" t="s">
        <v>106</v>
      </c>
      <c r="B30" s="51"/>
      <c r="C30" s="51"/>
      <c r="D30" s="51"/>
      <c r="E30" s="14">
        <f>-27.5-4.1</f>
        <v>-31.6</v>
      </c>
    </row>
    <row r="31" spans="1:5" ht="27" customHeight="1" x14ac:dyDescent="0.3">
      <c r="A31" s="52" t="s">
        <v>107</v>
      </c>
      <c r="B31" s="51"/>
      <c r="C31" s="51"/>
      <c r="D31" s="51"/>
      <c r="E31" s="14">
        <f>-3255.2</f>
        <v>-3255.2</v>
      </c>
    </row>
    <row r="32" spans="1:5" ht="41.4" customHeight="1" x14ac:dyDescent="0.3">
      <c r="A32" s="52" t="s">
        <v>108</v>
      </c>
      <c r="B32" s="51"/>
      <c r="C32" s="51"/>
      <c r="D32" s="51"/>
      <c r="E32" s="14">
        <f>25</f>
        <v>25</v>
      </c>
    </row>
    <row r="33" spans="1:5" ht="25.8" customHeight="1" x14ac:dyDescent="0.3">
      <c r="A33" s="52" t="s">
        <v>109</v>
      </c>
      <c r="B33" s="51"/>
      <c r="C33" s="51"/>
      <c r="D33" s="51"/>
      <c r="E33" s="14">
        <f>455.4</f>
        <v>455.4</v>
      </c>
    </row>
    <row r="34" spans="1:5" x14ac:dyDescent="0.3">
      <c r="A34" s="44" t="s">
        <v>5</v>
      </c>
      <c r="B34" s="45"/>
      <c r="C34" s="45"/>
      <c r="D34" s="45"/>
      <c r="E34" s="13">
        <f>'Муниципальные районы'!B23-Учреждения!E5+'Муниципальные районы'!B22</f>
        <v>549512.33967000013</v>
      </c>
    </row>
    <row r="35" spans="1:5" x14ac:dyDescent="0.3">
      <c r="A35" s="15"/>
      <c r="B35" s="16"/>
      <c r="C35" s="16"/>
      <c r="D35" s="6"/>
      <c r="E35" s="17"/>
    </row>
    <row r="36" spans="1:5" x14ac:dyDescent="0.3">
      <c r="A36" s="46" t="s">
        <v>14</v>
      </c>
      <c r="B36" s="48" t="s">
        <v>6</v>
      </c>
      <c r="C36" s="49" t="s">
        <v>7</v>
      </c>
      <c r="D36" s="49"/>
      <c r="E36" s="49"/>
    </row>
    <row r="37" spans="1:5" ht="82.8" x14ac:dyDescent="0.3">
      <c r="A37" s="47"/>
      <c r="B37" s="48"/>
      <c r="C37" s="18" t="s">
        <v>8</v>
      </c>
      <c r="D37" s="18" t="s">
        <v>9</v>
      </c>
      <c r="E37" s="18" t="s">
        <v>10</v>
      </c>
    </row>
    <row r="38" spans="1:5" x14ac:dyDescent="0.3">
      <c r="A38" s="19" t="s">
        <v>49</v>
      </c>
      <c r="B38" s="20">
        <v>5207.26793</v>
      </c>
      <c r="C38" s="20"/>
      <c r="D38" s="20"/>
      <c r="E38" s="20">
        <v>-9.0485900000000008</v>
      </c>
    </row>
    <row r="39" spans="1:5" x14ac:dyDescent="0.3">
      <c r="A39" s="19" t="s">
        <v>50</v>
      </c>
      <c r="B39" s="20">
        <v>2957.2</v>
      </c>
      <c r="C39" s="20">
        <v>2431.8000000000002</v>
      </c>
      <c r="D39" s="20">
        <v>525.4</v>
      </c>
      <c r="E39" s="20"/>
    </row>
    <row r="40" spans="1:5" x14ac:dyDescent="0.3">
      <c r="A40" s="19" t="s">
        <v>51</v>
      </c>
      <c r="B40" s="20">
        <v>19982.56565</v>
      </c>
      <c r="C40" s="20">
        <v>8672.7198599999992</v>
      </c>
      <c r="D40" s="20">
        <v>724.64278000000002</v>
      </c>
      <c r="E40" s="20"/>
    </row>
    <row r="41" spans="1:5" ht="27.6" x14ac:dyDescent="0.3">
      <c r="A41" s="19" t="s">
        <v>52</v>
      </c>
      <c r="B41" s="20">
        <v>17589.160690000001</v>
      </c>
      <c r="C41" s="20">
        <v>29.05782</v>
      </c>
      <c r="D41" s="20">
        <v>209.53003000000001</v>
      </c>
      <c r="E41" s="20"/>
    </row>
    <row r="42" spans="1:5" x14ac:dyDescent="0.3">
      <c r="A42" s="19" t="s">
        <v>53</v>
      </c>
      <c r="B42" s="20">
        <v>17436.63337</v>
      </c>
      <c r="C42" s="20"/>
      <c r="D42" s="20"/>
      <c r="E42" s="20"/>
    </row>
    <row r="43" spans="1:5" x14ac:dyDescent="0.3">
      <c r="A43" s="19" t="s">
        <v>54</v>
      </c>
      <c r="B43" s="20">
        <v>1087.87958</v>
      </c>
      <c r="C43" s="20">
        <v>695</v>
      </c>
      <c r="D43" s="20"/>
      <c r="E43" s="20"/>
    </row>
    <row r="44" spans="1:5" ht="27.6" x14ac:dyDescent="0.3">
      <c r="A44" s="19" t="s">
        <v>55</v>
      </c>
      <c r="B44" s="20">
        <v>360218.17187000002</v>
      </c>
      <c r="C44" s="20">
        <v>3074.15</v>
      </c>
      <c r="D44" s="20">
        <v>1452.39</v>
      </c>
      <c r="E44" s="20"/>
    </row>
    <row r="45" spans="1:5" x14ac:dyDescent="0.3">
      <c r="A45" s="19" t="s">
        <v>56</v>
      </c>
      <c r="B45" s="20">
        <v>4460.4120000000003</v>
      </c>
      <c r="C45" s="20"/>
      <c r="D45" s="20"/>
      <c r="E45" s="20"/>
    </row>
    <row r="46" spans="1:5" x14ac:dyDescent="0.3">
      <c r="A46" s="19" t="s">
        <v>57</v>
      </c>
      <c r="B46" s="20">
        <v>193435.49067</v>
      </c>
      <c r="C46" s="20">
        <v>220.83427</v>
      </c>
      <c r="D46" s="20"/>
      <c r="E46" s="20">
        <v>0.71042000000000005</v>
      </c>
    </row>
    <row r="47" spans="1:5" x14ac:dyDescent="0.3">
      <c r="A47" s="19" t="s">
        <v>58</v>
      </c>
      <c r="B47" s="20">
        <v>32805.350599999998</v>
      </c>
      <c r="C47" s="20">
        <v>8046.0429199999999</v>
      </c>
      <c r="D47" s="20">
        <v>1547.46867</v>
      </c>
      <c r="E47" s="20">
        <v>1.6255200000000001</v>
      </c>
    </row>
    <row r="48" spans="1:5" x14ac:dyDescent="0.3">
      <c r="A48" s="19" t="s">
        <v>59</v>
      </c>
      <c r="B48" s="20">
        <v>148315.82629</v>
      </c>
      <c r="C48" s="20">
        <v>2906.7145099999998</v>
      </c>
      <c r="D48" s="20">
        <v>2062.9764599999999</v>
      </c>
      <c r="E48" s="20">
        <v>58972.847159999998</v>
      </c>
    </row>
    <row r="49" spans="1:5" x14ac:dyDescent="0.3">
      <c r="A49" s="19" t="s">
        <v>60</v>
      </c>
      <c r="B49" s="20">
        <v>332524.70996000001</v>
      </c>
      <c r="C49" s="20">
        <v>2977.4110000000001</v>
      </c>
      <c r="D49" s="20">
        <v>220</v>
      </c>
      <c r="E49" s="20">
        <v>275145.98453999998</v>
      </c>
    </row>
    <row r="50" spans="1:5" x14ac:dyDescent="0.3">
      <c r="A50" s="19" t="s">
        <v>61</v>
      </c>
      <c r="B50" s="20">
        <v>36707.486100000002</v>
      </c>
      <c r="C50" s="20">
        <v>47.4</v>
      </c>
      <c r="D50" s="20">
        <v>22.2</v>
      </c>
      <c r="E50" s="20"/>
    </row>
    <row r="51" spans="1:5" ht="27.6" x14ac:dyDescent="0.3">
      <c r="A51" s="19" t="s">
        <v>62</v>
      </c>
      <c r="B51" s="20">
        <v>15401.96053</v>
      </c>
      <c r="C51" s="20">
        <v>1386.42732</v>
      </c>
      <c r="D51" s="20">
        <v>583.99068</v>
      </c>
      <c r="E51" s="20"/>
    </row>
    <row r="52" spans="1:5" x14ac:dyDescent="0.3">
      <c r="A52" s="19" t="s">
        <v>63</v>
      </c>
      <c r="B52" s="20">
        <v>6657.85311</v>
      </c>
      <c r="C52" s="20">
        <v>628.79999999999995</v>
      </c>
      <c r="D52" s="20"/>
      <c r="E52" s="20"/>
    </row>
    <row r="53" spans="1:5" x14ac:dyDescent="0.3">
      <c r="A53" s="19" t="s">
        <v>64</v>
      </c>
      <c r="B53" s="20">
        <v>2919.11391</v>
      </c>
      <c r="C53" s="20"/>
      <c r="D53" s="20"/>
      <c r="E53" s="20"/>
    </row>
    <row r="54" spans="1:5" x14ac:dyDescent="0.3">
      <c r="A54" s="19" t="s">
        <v>65</v>
      </c>
      <c r="B54" s="20">
        <v>1416.4250199999999</v>
      </c>
      <c r="C54" s="20">
        <v>1311.5881400000001</v>
      </c>
      <c r="D54" s="20"/>
      <c r="E54" s="20"/>
    </row>
    <row r="55" spans="1:5" x14ac:dyDescent="0.3">
      <c r="A55" s="19" t="s">
        <v>66</v>
      </c>
      <c r="B55" s="20">
        <v>1370.67319</v>
      </c>
      <c r="C55" s="20">
        <v>620</v>
      </c>
      <c r="D55" s="20"/>
      <c r="E55" s="20"/>
    </row>
    <row r="56" spans="1:5" ht="27.6" x14ac:dyDescent="0.3">
      <c r="A56" s="19" t="s">
        <v>67</v>
      </c>
      <c r="B56" s="20">
        <v>7962.1431599999996</v>
      </c>
      <c r="C56" s="20">
        <v>1941.0709999999999</v>
      </c>
      <c r="D56" s="20">
        <v>492.93400000000003</v>
      </c>
      <c r="E56" s="20">
        <v>361.77226000000002</v>
      </c>
    </row>
    <row r="57" spans="1:5" x14ac:dyDescent="0.3">
      <c r="A57" s="19" t="s">
        <v>68</v>
      </c>
      <c r="B57" s="20">
        <v>4028.5613499999999</v>
      </c>
      <c r="C57" s="20"/>
      <c r="D57" s="20"/>
      <c r="E57" s="20"/>
    </row>
    <row r="58" spans="1:5" x14ac:dyDescent="0.3">
      <c r="A58" s="19" t="s">
        <v>69</v>
      </c>
      <c r="B58" s="20">
        <v>116542.13617</v>
      </c>
      <c r="C58" s="20">
        <v>521.15899999999999</v>
      </c>
      <c r="D58" s="20">
        <v>42</v>
      </c>
      <c r="E58" s="20"/>
    </row>
    <row r="59" spans="1:5" x14ac:dyDescent="0.3">
      <c r="A59" s="19" t="s">
        <v>70</v>
      </c>
      <c r="B59" s="20">
        <v>2250</v>
      </c>
      <c r="C59" s="20"/>
      <c r="D59" s="20"/>
      <c r="E59" s="20"/>
    </row>
    <row r="60" spans="1:5" x14ac:dyDescent="0.3">
      <c r="A60" s="19" t="s">
        <v>71</v>
      </c>
      <c r="B60" s="20">
        <v>979.98536000000001</v>
      </c>
      <c r="C60" s="20">
        <v>965.98536000000001</v>
      </c>
      <c r="D60" s="20"/>
      <c r="E60" s="20"/>
    </row>
    <row r="61" spans="1:5" x14ac:dyDescent="0.3">
      <c r="A61" s="19" t="s">
        <v>72</v>
      </c>
      <c r="B61" s="20">
        <v>819.66771000000006</v>
      </c>
      <c r="C61" s="20">
        <v>500</v>
      </c>
      <c r="D61" s="20"/>
      <c r="E61" s="20"/>
    </row>
    <row r="62" spans="1:5" x14ac:dyDescent="0.3">
      <c r="A62" s="19" t="s">
        <v>73</v>
      </c>
      <c r="B62" s="20">
        <v>10</v>
      </c>
      <c r="C62" s="20"/>
      <c r="D62" s="20"/>
      <c r="E62" s="20"/>
    </row>
    <row r="63" spans="1:5" x14ac:dyDescent="0.3">
      <c r="A63" s="19" t="s">
        <v>74</v>
      </c>
      <c r="B63" s="20">
        <v>573.58469000000002</v>
      </c>
      <c r="C63" s="20">
        <v>436</v>
      </c>
      <c r="D63" s="20"/>
      <c r="E63" s="20">
        <v>22</v>
      </c>
    </row>
    <row r="64" spans="1:5" x14ac:dyDescent="0.3">
      <c r="A64" s="19" t="s">
        <v>75</v>
      </c>
      <c r="B64" s="20">
        <v>-520406.39364999998</v>
      </c>
      <c r="C64" s="20"/>
      <c r="D64" s="20"/>
      <c r="E64" s="20"/>
    </row>
    <row r="65" spans="1:5" x14ac:dyDescent="0.3">
      <c r="A65" s="19" t="s">
        <v>76</v>
      </c>
      <c r="B65" s="20">
        <v>1377.92082</v>
      </c>
      <c r="C65" s="20">
        <v>1086.076</v>
      </c>
      <c r="D65" s="20">
        <v>100</v>
      </c>
      <c r="E65" s="20"/>
    </row>
    <row r="66" spans="1:5" x14ac:dyDescent="0.3">
      <c r="A66" s="19" t="s">
        <v>77</v>
      </c>
      <c r="B66" s="20">
        <v>28832.968120000001</v>
      </c>
      <c r="C66" s="20"/>
      <c r="D66" s="20"/>
      <c r="E66" s="20"/>
    </row>
    <row r="67" spans="1:5" x14ac:dyDescent="0.3">
      <c r="A67" s="19" t="s">
        <v>78</v>
      </c>
      <c r="B67" s="20">
        <v>18840.325280000001</v>
      </c>
      <c r="C67" s="20">
        <v>3877.5695500000002</v>
      </c>
      <c r="D67" s="20">
        <v>458.7559</v>
      </c>
      <c r="E67" s="20"/>
    </row>
    <row r="68" spans="1:5" x14ac:dyDescent="0.3">
      <c r="A68" s="19" t="s">
        <v>79</v>
      </c>
      <c r="B68" s="20">
        <v>250</v>
      </c>
      <c r="C68" s="20">
        <v>100</v>
      </c>
      <c r="D68" s="20"/>
      <c r="E68" s="20"/>
    </row>
    <row r="69" spans="1:5" x14ac:dyDescent="0.3">
      <c r="A69" s="19" t="s">
        <v>80</v>
      </c>
      <c r="B69" s="20">
        <v>3087.0920000000001</v>
      </c>
      <c r="C69" s="20">
        <v>470</v>
      </c>
      <c r="D69" s="20"/>
      <c r="E69" s="20"/>
    </row>
    <row r="70" spans="1:5" x14ac:dyDescent="0.3">
      <c r="A70" s="19" t="s">
        <v>81</v>
      </c>
      <c r="B70" s="20">
        <v>194.23231000000001</v>
      </c>
      <c r="C70" s="20"/>
      <c r="D70" s="20"/>
      <c r="E70" s="20"/>
    </row>
    <row r="71" spans="1:5" x14ac:dyDescent="0.3">
      <c r="A71" s="19" t="s">
        <v>82</v>
      </c>
      <c r="B71" s="20">
        <v>273.16041999999999</v>
      </c>
      <c r="C71" s="20"/>
      <c r="D71" s="20">
        <v>100</v>
      </c>
      <c r="E71" s="20"/>
    </row>
    <row r="72" spans="1:5" x14ac:dyDescent="0.3">
      <c r="A72" s="19" t="s">
        <v>83</v>
      </c>
      <c r="B72" s="20">
        <v>2361.9205400000001</v>
      </c>
      <c r="C72" s="20">
        <v>365.86900000000003</v>
      </c>
      <c r="D72" s="20">
        <v>127.2765</v>
      </c>
      <c r="E72" s="20"/>
    </row>
    <row r="73" spans="1:5" x14ac:dyDescent="0.3">
      <c r="A73" s="19" t="s">
        <v>84</v>
      </c>
      <c r="B73" s="20">
        <v>79.786069999999995</v>
      </c>
      <c r="C73" s="20">
        <v>72.922280000000001</v>
      </c>
      <c r="D73" s="20"/>
      <c r="E73" s="20"/>
    </row>
    <row r="74" spans="1:5" x14ac:dyDescent="0.3">
      <c r="A74" s="19" t="s">
        <v>85</v>
      </c>
      <c r="B74" s="20">
        <v>868551.27081999998</v>
      </c>
      <c r="C74" s="20">
        <v>43384.598030000001</v>
      </c>
      <c r="D74" s="20">
        <v>8669.56502</v>
      </c>
      <c r="E74" s="20">
        <v>334495.89130999998</v>
      </c>
    </row>
  </sheetData>
  <mergeCells count="34">
    <mergeCell ref="A31:D31"/>
    <mergeCell ref="A32:D32"/>
    <mergeCell ref="A33:D33"/>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4:D34"/>
    <mergeCell ref="A36:A37"/>
    <mergeCell ref="B36:B37"/>
    <mergeCell ref="C36:E3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B19" zoomScaleNormal="100" zoomScaleSheetLayoutView="100" workbookViewId="0">
      <selection activeCell="B22" sqref="B22"/>
    </sheetView>
  </sheetViews>
  <sheetFormatPr defaultRowHeight="14.4" x14ac:dyDescent="0.3"/>
  <cols>
    <col min="1" max="1" width="38.33203125" customWidth="1"/>
    <col min="2" max="2" width="13.109375" customWidth="1"/>
    <col min="3" max="3" width="13.44140625" customWidth="1"/>
    <col min="4" max="4" width="13" customWidth="1"/>
    <col min="5" max="6" width="13.109375" customWidth="1"/>
    <col min="7" max="7" width="13.44140625" customWidth="1"/>
    <col min="8" max="8" width="13.6640625" customWidth="1"/>
    <col min="9" max="9" width="13.44140625" customWidth="1"/>
    <col min="10" max="10" width="12.6640625" customWidth="1"/>
    <col min="11" max="11" width="11" customWidth="1"/>
    <col min="12" max="12" width="13.21875" customWidth="1"/>
    <col min="13" max="13" width="13.33203125" customWidth="1"/>
    <col min="14" max="14" width="13.44140625" customWidth="1"/>
    <col min="15" max="15" width="13.88671875" customWidth="1"/>
    <col min="16" max="16" width="11.21875" customWidth="1"/>
  </cols>
  <sheetData>
    <row r="1" spans="1:16" s="27" customFormat="1" ht="15.6" x14ac:dyDescent="0.3">
      <c r="A1" s="38" t="s">
        <v>48</v>
      </c>
      <c r="C1" s="28" t="s">
        <v>13</v>
      </c>
    </row>
    <row r="2" spans="1:16" x14ac:dyDescent="0.3">
      <c r="A2" s="34" t="str">
        <f>TEXT(EndData2,"[$-FC19]ДД.ММ.ГГГ")</f>
        <v>14.12.2017</v>
      </c>
      <c r="B2" s="34">
        <f>A2+1</f>
        <v>43084</v>
      </c>
      <c r="C2" s="39" t="str">
        <f>TEXT(B2,"[$-FC19]ДД.ММ.ГГГ")</f>
        <v>15.12.2017</v>
      </c>
      <c r="P2" s="25" t="s">
        <v>12</v>
      </c>
    </row>
    <row r="3" spans="1:16" s="26" customFormat="1" ht="51.75" customHeight="1" x14ac:dyDescent="0.25">
      <c r="A3" s="31" t="s">
        <v>15</v>
      </c>
      <c r="B3" s="37" t="s">
        <v>16</v>
      </c>
      <c r="C3" s="35" t="s">
        <v>17</v>
      </c>
      <c r="D3" s="35" t="s">
        <v>18</v>
      </c>
      <c r="E3" s="35" t="s">
        <v>19</v>
      </c>
      <c r="F3" s="35" t="s">
        <v>20</v>
      </c>
      <c r="G3" s="35" t="s">
        <v>21</v>
      </c>
      <c r="H3" s="35" t="s">
        <v>22</v>
      </c>
      <c r="I3" s="35" t="s">
        <v>23</v>
      </c>
      <c r="J3" s="35" t="s">
        <v>24</v>
      </c>
      <c r="K3" s="35" t="s">
        <v>25</v>
      </c>
      <c r="L3" s="35" t="s">
        <v>26</v>
      </c>
      <c r="M3" s="35" t="s">
        <v>27</v>
      </c>
      <c r="N3" s="35" t="s">
        <v>28</v>
      </c>
      <c r="O3" s="35" t="s">
        <v>29</v>
      </c>
      <c r="P3" s="22" t="s">
        <v>11</v>
      </c>
    </row>
    <row r="4" spans="1:16" ht="27" x14ac:dyDescent="0.3">
      <c r="A4" s="23" t="s">
        <v>31</v>
      </c>
      <c r="B4" s="36">
        <v>-54.52</v>
      </c>
      <c r="C4" s="36"/>
      <c r="D4" s="36"/>
      <c r="E4" s="36"/>
      <c r="F4" s="36"/>
      <c r="G4" s="36">
        <v>2172.11285</v>
      </c>
      <c r="H4" s="36"/>
      <c r="I4" s="36"/>
      <c r="J4" s="36">
        <v>12306.76245</v>
      </c>
      <c r="K4" s="36"/>
      <c r="L4" s="36"/>
      <c r="M4" s="36"/>
      <c r="N4" s="36"/>
      <c r="O4" s="36"/>
      <c r="P4" s="24">
        <v>14424.355299999999</v>
      </c>
    </row>
    <row r="5" spans="1:16" ht="66.599999999999994" x14ac:dyDescent="0.3">
      <c r="A5" s="23" t="s">
        <v>32</v>
      </c>
      <c r="B5" s="36">
        <v>10800</v>
      </c>
      <c r="C5" s="36"/>
      <c r="D5" s="36"/>
      <c r="E5" s="36"/>
      <c r="F5" s="36"/>
      <c r="G5" s="36"/>
      <c r="H5" s="36"/>
      <c r="I5" s="36"/>
      <c r="J5" s="36">
        <v>2300</v>
      </c>
      <c r="K5" s="36"/>
      <c r="L5" s="36"/>
      <c r="M5" s="36"/>
      <c r="N5" s="36"/>
      <c r="O5" s="36"/>
      <c r="P5" s="24">
        <v>13100</v>
      </c>
    </row>
    <row r="6" spans="1:16" ht="27" x14ac:dyDescent="0.3">
      <c r="A6" s="23" t="s">
        <v>33</v>
      </c>
      <c r="B6" s="36"/>
      <c r="C6" s="36"/>
      <c r="D6" s="36"/>
      <c r="E6" s="36"/>
      <c r="F6" s="36"/>
      <c r="G6" s="36"/>
      <c r="H6" s="36"/>
      <c r="I6" s="36">
        <v>362.27600000000001</v>
      </c>
      <c r="J6" s="36"/>
      <c r="K6" s="36"/>
      <c r="L6" s="36"/>
      <c r="M6" s="36"/>
      <c r="N6" s="36"/>
      <c r="O6" s="36"/>
      <c r="P6" s="24">
        <v>362.27600000000001</v>
      </c>
    </row>
    <row r="7" spans="1:16" ht="93" x14ac:dyDescent="0.3">
      <c r="A7" s="23" t="s">
        <v>34</v>
      </c>
      <c r="B7" s="36">
        <v>99.841520000000003</v>
      </c>
      <c r="C7" s="36">
        <v>7334.7048000000004</v>
      </c>
      <c r="D7" s="36">
        <v>-143.97399999999999</v>
      </c>
      <c r="E7" s="36"/>
      <c r="F7" s="36"/>
      <c r="G7" s="36"/>
      <c r="H7" s="36">
        <v>195.822</v>
      </c>
      <c r="I7" s="36">
        <v>30.498000000000001</v>
      </c>
      <c r="J7" s="36">
        <v>250.60633999999999</v>
      </c>
      <c r="K7" s="36"/>
      <c r="L7" s="36">
        <v>3072.2871399999999</v>
      </c>
      <c r="M7" s="36"/>
      <c r="N7" s="36">
        <v>3960</v>
      </c>
      <c r="O7" s="36"/>
      <c r="P7" s="24">
        <v>14799.7858</v>
      </c>
    </row>
    <row r="8" spans="1:16" ht="66.599999999999994" x14ac:dyDescent="0.3">
      <c r="A8" s="23" t="s">
        <v>35</v>
      </c>
      <c r="B8" s="36">
        <v>3675.5913599999999</v>
      </c>
      <c r="C8" s="36">
        <v>78773.64284</v>
      </c>
      <c r="D8" s="36"/>
      <c r="E8" s="36"/>
      <c r="F8" s="36"/>
      <c r="G8" s="36"/>
      <c r="H8" s="36"/>
      <c r="I8" s="36"/>
      <c r="J8" s="36"/>
      <c r="K8" s="36">
        <v>2777.3268699999999</v>
      </c>
      <c r="L8" s="36"/>
      <c r="M8" s="36"/>
      <c r="N8" s="36"/>
      <c r="O8" s="36"/>
      <c r="P8" s="24">
        <v>85226.561069999996</v>
      </c>
    </row>
    <row r="9" spans="1:16" ht="159" x14ac:dyDescent="0.3">
      <c r="A9" s="23" t="s">
        <v>36</v>
      </c>
      <c r="B9" s="36">
        <v>12233.753000000001</v>
      </c>
      <c r="C9" s="36"/>
      <c r="D9" s="36"/>
      <c r="E9" s="36"/>
      <c r="F9" s="36"/>
      <c r="G9" s="36"/>
      <c r="H9" s="36"/>
      <c r="I9" s="36"/>
      <c r="J9" s="36"/>
      <c r="K9" s="36"/>
      <c r="L9" s="36"/>
      <c r="M9" s="36"/>
      <c r="N9" s="36"/>
      <c r="O9" s="36">
        <v>-81.893000000000001</v>
      </c>
      <c r="P9" s="24">
        <v>12151.86</v>
      </c>
    </row>
    <row r="10" spans="1:16" ht="93" x14ac:dyDescent="0.3">
      <c r="A10" s="23" t="s">
        <v>37</v>
      </c>
      <c r="B10" s="36">
        <v>6433.5790100000004</v>
      </c>
      <c r="C10" s="36"/>
      <c r="D10" s="36"/>
      <c r="E10" s="36"/>
      <c r="F10" s="36"/>
      <c r="G10" s="36"/>
      <c r="H10" s="36"/>
      <c r="I10" s="36"/>
      <c r="J10" s="36"/>
      <c r="K10" s="36"/>
      <c r="L10" s="36"/>
      <c r="M10" s="36"/>
      <c r="N10" s="36">
        <v>400</v>
      </c>
      <c r="O10" s="36"/>
      <c r="P10" s="24">
        <v>6833.5790100000004</v>
      </c>
    </row>
    <row r="11" spans="1:16" ht="132.6" x14ac:dyDescent="0.3">
      <c r="A11" s="23" t="s">
        <v>38</v>
      </c>
      <c r="B11" s="36">
        <v>-0.31397000000000003</v>
      </c>
      <c r="C11" s="36"/>
      <c r="D11" s="36"/>
      <c r="E11" s="36"/>
      <c r="F11" s="36"/>
      <c r="G11" s="36"/>
      <c r="H11" s="36"/>
      <c r="I11" s="36"/>
      <c r="J11" s="36"/>
      <c r="K11" s="36"/>
      <c r="L11" s="36"/>
      <c r="M11" s="36"/>
      <c r="N11" s="36"/>
      <c r="O11" s="36"/>
      <c r="P11" s="24">
        <v>-0.31397000000000003</v>
      </c>
    </row>
    <row r="12" spans="1:16" ht="119.4" x14ac:dyDescent="0.3">
      <c r="A12" s="23" t="s">
        <v>39</v>
      </c>
      <c r="B12" s="36"/>
      <c r="C12" s="36"/>
      <c r="D12" s="36"/>
      <c r="E12" s="36"/>
      <c r="F12" s="36"/>
      <c r="G12" s="36"/>
      <c r="H12" s="36"/>
      <c r="I12" s="36"/>
      <c r="J12" s="36"/>
      <c r="K12" s="36">
        <v>13.4</v>
      </c>
      <c r="L12" s="36"/>
      <c r="M12" s="36"/>
      <c r="N12" s="36">
        <v>8</v>
      </c>
      <c r="O12" s="36"/>
      <c r="P12" s="24">
        <v>21.4</v>
      </c>
    </row>
    <row r="13" spans="1:16" ht="119.4" x14ac:dyDescent="0.3">
      <c r="A13" s="23" t="s">
        <v>40</v>
      </c>
      <c r="B13" s="36">
        <v>10435.11787</v>
      </c>
      <c r="C13" s="36"/>
      <c r="D13" s="36"/>
      <c r="E13" s="36"/>
      <c r="F13" s="36"/>
      <c r="G13" s="36"/>
      <c r="H13" s="36"/>
      <c r="I13" s="36"/>
      <c r="J13" s="36"/>
      <c r="K13" s="36"/>
      <c r="L13" s="36"/>
      <c r="M13" s="36"/>
      <c r="N13" s="36"/>
      <c r="O13" s="36"/>
      <c r="P13" s="24">
        <v>10435.11787</v>
      </c>
    </row>
    <row r="14" spans="1:16" ht="66.599999999999994" x14ac:dyDescent="0.3">
      <c r="A14" s="23" t="s">
        <v>41</v>
      </c>
      <c r="B14" s="36">
        <v>4389.6018899999999</v>
      </c>
      <c r="C14" s="36"/>
      <c r="D14" s="36"/>
      <c r="E14" s="36"/>
      <c r="F14" s="36"/>
      <c r="G14" s="36"/>
      <c r="H14" s="36"/>
      <c r="I14" s="36"/>
      <c r="J14" s="36"/>
      <c r="K14" s="36"/>
      <c r="L14" s="36"/>
      <c r="M14" s="36"/>
      <c r="N14" s="36">
        <v>180</v>
      </c>
      <c r="O14" s="36"/>
      <c r="P14" s="24">
        <v>4569.6018899999999</v>
      </c>
    </row>
    <row r="15" spans="1:16" ht="93" x14ac:dyDescent="0.3">
      <c r="A15" s="23" t="s">
        <v>42</v>
      </c>
      <c r="B15" s="36">
        <v>32.491390000000003</v>
      </c>
      <c r="C15" s="36"/>
      <c r="D15" s="36"/>
      <c r="E15" s="36"/>
      <c r="F15" s="36"/>
      <c r="G15" s="36"/>
      <c r="H15" s="36"/>
      <c r="I15" s="36"/>
      <c r="J15" s="36"/>
      <c r="K15" s="36"/>
      <c r="L15" s="36"/>
      <c r="M15" s="36"/>
      <c r="N15" s="36"/>
      <c r="O15" s="36"/>
      <c r="P15" s="24">
        <v>32.491390000000003</v>
      </c>
    </row>
    <row r="16" spans="1:16" ht="66.599999999999994" x14ac:dyDescent="0.3">
      <c r="A16" s="23" t="s">
        <v>43</v>
      </c>
      <c r="B16" s="36">
        <v>30.922229999999999</v>
      </c>
      <c r="C16" s="36">
        <v>3738.6876600000001</v>
      </c>
      <c r="D16" s="36"/>
      <c r="E16" s="36"/>
      <c r="F16" s="36">
        <v>327.3</v>
      </c>
      <c r="G16" s="36"/>
      <c r="H16" s="36"/>
      <c r="I16" s="36"/>
      <c r="J16" s="36"/>
      <c r="K16" s="36">
        <v>64.95</v>
      </c>
      <c r="L16" s="36">
        <v>482.6</v>
      </c>
      <c r="M16" s="36"/>
      <c r="N16" s="36"/>
      <c r="O16" s="36"/>
      <c r="P16" s="24">
        <v>4644.4598900000001</v>
      </c>
    </row>
    <row r="17" spans="1:16" ht="53.4" x14ac:dyDescent="0.3">
      <c r="A17" s="23" t="s">
        <v>44</v>
      </c>
      <c r="B17" s="36"/>
      <c r="C17" s="36"/>
      <c r="D17" s="36"/>
      <c r="E17" s="36"/>
      <c r="F17" s="36"/>
      <c r="G17" s="36"/>
      <c r="H17" s="36"/>
      <c r="I17" s="36"/>
      <c r="J17" s="36"/>
      <c r="K17" s="36"/>
      <c r="L17" s="36"/>
      <c r="M17" s="36"/>
      <c r="N17" s="36">
        <v>8031.0833899999998</v>
      </c>
      <c r="O17" s="36"/>
      <c r="P17" s="24">
        <v>8031.0833899999998</v>
      </c>
    </row>
    <row r="18" spans="1:16" ht="40.200000000000003" x14ac:dyDescent="0.3">
      <c r="A18" s="23" t="s">
        <v>45</v>
      </c>
      <c r="B18" s="36"/>
      <c r="C18" s="36"/>
      <c r="D18" s="36"/>
      <c r="E18" s="36"/>
      <c r="F18" s="36"/>
      <c r="G18" s="36"/>
      <c r="H18" s="36"/>
      <c r="I18" s="36"/>
      <c r="J18" s="36"/>
      <c r="K18" s="36"/>
      <c r="L18" s="36"/>
      <c r="M18" s="36"/>
      <c r="N18" s="36">
        <v>5746.7112100000004</v>
      </c>
      <c r="O18" s="36"/>
      <c r="P18" s="24">
        <v>5746.7112100000004</v>
      </c>
    </row>
    <row r="19" spans="1:16" ht="53.4" x14ac:dyDescent="0.3">
      <c r="A19" s="23" t="s">
        <v>46</v>
      </c>
      <c r="B19" s="36"/>
      <c r="C19" s="36"/>
      <c r="D19" s="36"/>
      <c r="E19" s="36"/>
      <c r="F19" s="36"/>
      <c r="G19" s="36"/>
      <c r="H19" s="36"/>
      <c r="I19" s="36"/>
      <c r="J19" s="36">
        <v>41737</v>
      </c>
      <c r="K19" s="36"/>
      <c r="L19" s="36"/>
      <c r="M19" s="36"/>
      <c r="N19" s="36"/>
      <c r="O19" s="36"/>
      <c r="P19" s="24">
        <v>41737</v>
      </c>
    </row>
    <row r="20" spans="1:16" x14ac:dyDescent="0.3">
      <c r="A20" s="23" t="s">
        <v>47</v>
      </c>
      <c r="B20" s="36">
        <v>48076.064299999998</v>
      </c>
      <c r="C20" s="36">
        <v>89847.035300000003</v>
      </c>
      <c r="D20" s="36">
        <v>-143.97399999999999</v>
      </c>
      <c r="E20" s="36"/>
      <c r="F20" s="36">
        <v>327.3</v>
      </c>
      <c r="G20" s="36">
        <v>2172.11285</v>
      </c>
      <c r="H20" s="36">
        <v>195.822</v>
      </c>
      <c r="I20" s="36">
        <v>392.774</v>
      </c>
      <c r="J20" s="36">
        <v>56594.36879</v>
      </c>
      <c r="K20" s="36">
        <v>2855.6768699999998</v>
      </c>
      <c r="L20" s="36">
        <v>3554.8871399999998</v>
      </c>
      <c r="M20" s="36"/>
      <c r="N20" s="36">
        <v>18325.794600000001</v>
      </c>
      <c r="O20" s="36">
        <v>-81.893000000000001</v>
      </c>
      <c r="P20" s="24">
        <v>222115.96885</v>
      </c>
    </row>
    <row r="22" spans="1:16" x14ac:dyDescent="0.3">
      <c r="A22" s="33" t="s">
        <v>30</v>
      </c>
      <c r="B22" s="32">
        <f>'Муниципальные районы'!P20+Учреждения!B74</f>
        <v>1090667.23967</v>
      </c>
    </row>
    <row r="23" spans="1:16" ht="32.25" customHeight="1" x14ac:dyDescent="0.3">
      <c r="A23" s="33" t="str">
        <f>CONCATENATE("Остатки бюджетных средств на ",C2,"г.")</f>
        <v>Остатки бюджетных средств на 15.12.2017г.</v>
      </c>
      <c r="B23" s="32">
        <v>1597109.9</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2017-12-17T22:57:57Z</dcterms:modified>
</cp:coreProperties>
</file>