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Учреждения!$38:$39</definedName>
    <definedName name="_xlnm.Print_Area" localSheetId="1">'Муниципальные районы'!$A$1:$P$26</definedName>
    <definedName name="_xlnm.Print_Area" localSheetId="0">Учреждения!$A$1:$E$84</definedName>
  </definedNames>
  <calcPr calcId="162913" refMode="R1C1"/>
</workbook>
</file>

<file path=xl/calcChain.xml><?xml version="1.0" encoding="utf-8"?>
<calcChain xmlns="http://schemas.openxmlformats.org/spreadsheetml/2006/main">
  <c r="E36" i="1" l="1"/>
  <c r="E8" i="1" s="1"/>
  <c r="E9" i="1"/>
  <c r="E15" i="1"/>
  <c r="E35" i="1"/>
  <c r="E34" i="1"/>
  <c r="E24" i="1"/>
  <c r="E11" i="1"/>
  <c r="E33" i="1"/>
  <c r="E16" i="1"/>
  <c r="E14" i="1"/>
  <c r="E26" i="1"/>
  <c r="E32" i="1"/>
  <c r="E31" i="1"/>
  <c r="E10" i="1"/>
  <c r="E30" i="1"/>
  <c r="E29" i="1"/>
  <c r="E28" i="1"/>
  <c r="E27" i="1"/>
  <c r="E21" i="1"/>
  <c r="E25" i="1"/>
  <c r="E23" i="1"/>
  <c r="E22" i="1"/>
  <c r="E19" i="1"/>
  <c r="E20" i="1"/>
  <c r="E18" i="1"/>
  <c r="E17" i="1"/>
  <c r="E13" i="1"/>
  <c r="E12" i="1"/>
  <c r="E5" i="1"/>
  <c r="B24" i="2"/>
  <c r="A2" i="2" l="1"/>
  <c r="B2" i="2" s="1"/>
  <c r="C2" i="2" s="1"/>
  <c r="A2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<sst xmlns="http://schemas.openxmlformats.org/spreadsheetml/2006/main" count="122" uniqueCount="121">
  <si>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</si>
  <si>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</si>
  <si>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</si>
  <si>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</si>
  <si>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</si>
  <si>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</si>
  <si>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</si>
  <si>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</si>
  <si>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</si>
  <si>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</si>
  <si>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</si>
  <si>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</si>
  <si>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</si>
  <si>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</si>
  <si>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</si>
  <si>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</si>
  <si>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</si>
  <si>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</si>
  <si>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</si>
  <si>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</si>
  <si>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</si>
  <si>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</si>
  <si>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</si>
  <si>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</si>
  <si>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</si>
  <si>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</si>
  <si>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</si>
  <si>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</si>
  <si>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</si>
  <si>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</si>
  <si>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</si>
  <si>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</si>
  <si>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</si>
  <si>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</si>
  <si>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</si>
  <si>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</si>
  <si>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</si>
  <si>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</si>
  <si>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</si>
  <si>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</si>
  <si>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</si>
  <si>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</si>
  <si>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</si>
  <si>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</si>
  <si>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</si>
  <si>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</si>
  <si>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</si>
  <si>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</si>
  <si>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Поддержка отрасли культуры</t>
  </si>
  <si>
    <t>Всего:</t>
  </si>
  <si>
    <t>03.05.2018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</si>
  <si>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</si>
  <si>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</si>
  <si>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</si>
  <si>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</si>
  <si>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</si>
  <si>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</si>
  <si>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</si>
  <si>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</si>
  <si>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</si>
  <si>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</si>
  <si>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</si>
  <si>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</si>
  <si>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</si>
  <si>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</si>
  <si>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</si>
  <si>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</si>
  <si>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</si>
  <si>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</si>
  <si>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</si>
  <si>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</si>
  <si>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</si>
  <si>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</si>
  <si>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</si>
  <si>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</si>
  <si>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</si>
  <si>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</si>
  <si>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</si>
  <si>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</si>
  <si>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</si>
  <si>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</si>
  <si>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</si>
  <si>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</si>
  <si>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</si>
  <si>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</si>
  <si>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</si>
  <si>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</si>
  <si>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</si>
  <si>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</si>
  <si>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</si>
  <si>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</si>
  <si>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</si>
  <si>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</si>
  <si>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</si>
  <si>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20.04.2018</t>
  </si>
  <si>
    <t xml:space="preserve">Субсидии бюджетам субъектов Российской Федерации на реализацию мероприятий по устойчивому развитию сельских территорий </t>
  </si>
  <si>
    <t>Единая субвенция бюджетам субъектов Российской Федерации и бюджету г. Байконура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</si>
  <si>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</si>
  <si>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</si>
  <si>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</si>
  <si>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</si>
  <si>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</si>
  <si>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</si>
  <si>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</si>
  <si>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</si>
  <si>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 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</si>
  <si>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</si>
  <si>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</si>
  <si>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</si>
  <si>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 xml:space="preserve">Субсидии бюджетам субъектов Российской Федерации на реализацию мероприятий по обеспечению жильем молодых семей 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</si>
  <si>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</si>
  <si>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</si>
  <si>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</t>
  </si>
  <si>
    <t xml:space="preserve"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субъектов Российской Федерации </t>
  </si>
  <si>
    <t xml:space="preserve"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 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</si>
  <si>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</si>
  <si>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</si>
  <si>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</si>
  <si>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</si>
  <si>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Российской Федерации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</si>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</sst>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zoomScaleNormal="100" zoomScaleSheetLayoutView="100" workbookViewId="0">
      <selection activeCell="E37" sqref="E37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7" t="s">
        <v>0</v>
      </c>
      <c r="B1" s="47"/>
      <c r="C1" s="47"/>
      <c r="D1" s="47"/>
      <c r="E1" s="47"/>
      <c r="F1" s="31" t="s">
        <v>94</v>
      </c>
      <c r="G1" s="32" t="str">
        <f>TEXT(F1,"[$-FC19]ДД ММММ")</f>
        <v>20 апреля</v>
      </c>
      <c r="H1" s="32" t="str">
        <f>TEXT(F1,"[$-FC19]ДД.ММ.ГГГ \г")</f>
        <v>20.04.2018 г</v>
      </c>
    </row>
    <row r="2" spans="1:9" ht="15.6" x14ac:dyDescent="0.3">
      <c r="A2" s="47" t="str">
        <f>CONCATENATE("с ",G1," по ",G2,"ода")</f>
        <v>с 20 апреля по 03 мая 2018 года</v>
      </c>
      <c r="B2" s="47"/>
      <c r="C2" s="47"/>
      <c r="D2" s="47"/>
      <c r="E2" s="47"/>
      <c r="F2" s="31" t="s">
        <v>50</v>
      </c>
      <c r="G2" s="32" t="str">
        <f>TEXT(F2,"[$-FC19]ДД ММММ ГГГ \г")</f>
        <v>03 мая 2018 г</v>
      </c>
      <c r="H2" s="32" t="str">
        <f>TEXT(F2,"[$-FC19]ДД.ММ.ГГГ \г")</f>
        <v>03.05.2018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8" t="str">
        <f>CONCATENATE("Остатки средств на ",H1,".")</f>
        <v>Остатки средств на 20.04.2018 г.</v>
      </c>
      <c r="B5" s="49"/>
      <c r="C5" s="49"/>
      <c r="D5" s="50"/>
      <c r="E5" s="8">
        <f>2644787.2</f>
        <v>2644787.2000000002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7" t="s">
        <v>2</v>
      </c>
      <c r="B7" s="46"/>
      <c r="C7" s="46"/>
      <c r="D7" s="46"/>
      <c r="E7" s="13"/>
    </row>
    <row r="8" spans="1:9" x14ac:dyDescent="0.3">
      <c r="A8" s="52" t="s">
        <v>3</v>
      </c>
      <c r="B8" s="46"/>
      <c r="C8" s="46"/>
      <c r="D8" s="46"/>
      <c r="E8" s="9">
        <f>E36-E9</f>
        <v>1842421.4805299998</v>
      </c>
    </row>
    <row r="9" spans="1:9" x14ac:dyDescent="0.3">
      <c r="A9" s="45" t="s">
        <v>4</v>
      </c>
      <c r="B9" s="46"/>
      <c r="C9" s="46"/>
      <c r="D9" s="46"/>
      <c r="E9" s="14">
        <f>SUM(E10:E35)</f>
        <v>170198.09999999998</v>
      </c>
    </row>
    <row r="10" spans="1:9" ht="27.6" customHeight="1" x14ac:dyDescent="0.3">
      <c r="A10" s="45" t="s">
        <v>95</v>
      </c>
      <c r="B10" s="46"/>
      <c r="C10" s="46"/>
      <c r="D10" s="46"/>
      <c r="E10" s="14">
        <f>4315.2+1200.4</f>
        <v>5515.6</v>
      </c>
    </row>
    <row r="11" spans="1:9" x14ac:dyDescent="0.3">
      <c r="A11" s="45" t="s">
        <v>96</v>
      </c>
      <c r="B11" s="46"/>
      <c r="C11" s="46"/>
      <c r="D11" s="46"/>
      <c r="E11" s="14">
        <f>25+415.5+1379.9+1370.4+54.8</f>
        <v>3245.6000000000004</v>
      </c>
    </row>
    <row r="12" spans="1:9" ht="28.2" customHeight="1" x14ac:dyDescent="0.3">
      <c r="A12" s="45" t="s">
        <v>97</v>
      </c>
      <c r="B12" s="46"/>
      <c r="C12" s="46"/>
      <c r="D12" s="46"/>
      <c r="E12" s="14">
        <f>12115.6</f>
        <v>12115.6</v>
      </c>
    </row>
    <row r="13" spans="1:9" ht="28.8" customHeight="1" x14ac:dyDescent="0.3">
      <c r="A13" s="45" t="s">
        <v>98</v>
      </c>
      <c r="B13" s="46"/>
      <c r="C13" s="46"/>
      <c r="D13" s="46"/>
      <c r="E13" s="14">
        <f>5.3</f>
        <v>5.3</v>
      </c>
    </row>
    <row r="14" spans="1:9" ht="28.8" customHeight="1" x14ac:dyDescent="0.3">
      <c r="A14" s="45" t="s">
        <v>99</v>
      </c>
      <c r="B14" s="46"/>
      <c r="C14" s="46"/>
      <c r="D14" s="46"/>
      <c r="E14" s="14">
        <f>18813+129.2</f>
        <v>18942.2</v>
      </c>
    </row>
    <row r="15" spans="1:9" ht="27.6" customHeight="1" x14ac:dyDescent="0.3">
      <c r="A15" s="45" t="s">
        <v>100</v>
      </c>
      <c r="B15" s="46"/>
      <c r="C15" s="46"/>
      <c r="D15" s="46"/>
      <c r="E15" s="14">
        <f>811.9+347.5+239.6+349.3+663.1+468.6+93.7+46</f>
        <v>3019.7</v>
      </c>
    </row>
    <row r="16" spans="1:9" ht="29.4" customHeight="1" x14ac:dyDescent="0.3">
      <c r="A16" s="45" t="s">
        <v>101</v>
      </c>
      <c r="B16" s="46"/>
      <c r="C16" s="46"/>
      <c r="D16" s="46"/>
      <c r="E16" s="14">
        <f>178+83.4+2.7+1186.1+2837+493.6</f>
        <v>4780.8</v>
      </c>
    </row>
    <row r="17" spans="1:5" ht="31.8" customHeight="1" x14ac:dyDescent="0.3">
      <c r="A17" s="45" t="s">
        <v>102</v>
      </c>
      <c r="B17" s="46"/>
      <c r="C17" s="46"/>
      <c r="D17" s="46"/>
      <c r="E17" s="14">
        <f>20.8</f>
        <v>20.8</v>
      </c>
    </row>
    <row r="18" spans="1:5" ht="28.2" customHeight="1" x14ac:dyDescent="0.3">
      <c r="A18" s="45" t="s">
        <v>103</v>
      </c>
      <c r="B18" s="46"/>
      <c r="C18" s="46"/>
      <c r="D18" s="46"/>
      <c r="E18" s="14">
        <f>32476</f>
        <v>32476</v>
      </c>
    </row>
    <row r="19" spans="1:5" ht="42.6" customHeight="1" x14ac:dyDescent="0.3">
      <c r="A19" s="45" t="s">
        <v>104</v>
      </c>
      <c r="B19" s="46"/>
      <c r="C19" s="46"/>
      <c r="D19" s="46"/>
      <c r="E19" s="14">
        <f>18.2+128.8</f>
        <v>147</v>
      </c>
    </row>
    <row r="20" spans="1:5" ht="28.2" customHeight="1" x14ac:dyDescent="0.3">
      <c r="A20" s="45" t="s">
        <v>105</v>
      </c>
      <c r="B20" s="46"/>
      <c r="C20" s="46"/>
      <c r="D20" s="46"/>
      <c r="E20" s="14">
        <f>54762.4</f>
        <v>54762.400000000001</v>
      </c>
    </row>
    <row r="21" spans="1:5" ht="28.8" customHeight="1" x14ac:dyDescent="0.3">
      <c r="A21" s="45" t="s">
        <v>106</v>
      </c>
      <c r="B21" s="46"/>
      <c r="C21" s="46"/>
      <c r="D21" s="46"/>
      <c r="E21" s="14">
        <f>49.1+1275.3</f>
        <v>1324.3999999999999</v>
      </c>
    </row>
    <row r="22" spans="1:5" ht="26.4" customHeight="1" x14ac:dyDescent="0.3">
      <c r="A22" s="45" t="s">
        <v>107</v>
      </c>
      <c r="B22" s="46"/>
      <c r="C22" s="46"/>
      <c r="D22" s="46"/>
      <c r="E22" s="14">
        <f>10189.8</f>
        <v>10189.799999999999</v>
      </c>
    </row>
    <row r="23" spans="1:5" ht="27" customHeight="1" x14ac:dyDescent="0.3">
      <c r="A23" s="45" t="s">
        <v>108</v>
      </c>
      <c r="B23" s="46"/>
      <c r="C23" s="46"/>
      <c r="D23" s="46"/>
      <c r="E23" s="14">
        <f>1500</f>
        <v>1500</v>
      </c>
    </row>
    <row r="24" spans="1:5" x14ac:dyDescent="0.3">
      <c r="A24" s="45" t="s">
        <v>109</v>
      </c>
      <c r="B24" s="46"/>
      <c r="C24" s="46"/>
      <c r="D24" s="46"/>
      <c r="E24" s="14">
        <f>186.5+326.4</f>
        <v>512.9</v>
      </c>
    </row>
    <row r="25" spans="1:5" ht="28.2" customHeight="1" x14ac:dyDescent="0.3">
      <c r="A25" s="45" t="s">
        <v>110</v>
      </c>
      <c r="B25" s="46"/>
      <c r="C25" s="46"/>
      <c r="D25" s="46"/>
      <c r="E25" s="14">
        <f>194.1</f>
        <v>194.1</v>
      </c>
    </row>
    <row r="26" spans="1:5" ht="40.799999999999997" customHeight="1" x14ac:dyDescent="0.3">
      <c r="A26" s="45" t="s">
        <v>111</v>
      </c>
      <c r="B26" s="46"/>
      <c r="C26" s="46"/>
      <c r="D26" s="46"/>
      <c r="E26" s="14">
        <f>970.1+1230.2+30.3</f>
        <v>2230.6000000000004</v>
      </c>
    </row>
    <row r="27" spans="1:5" ht="27" customHeight="1" x14ac:dyDescent="0.3">
      <c r="A27" s="45" t="s">
        <v>112</v>
      </c>
      <c r="B27" s="46"/>
      <c r="C27" s="46"/>
      <c r="D27" s="46"/>
      <c r="E27" s="14">
        <f>-34.3-7.3</f>
        <v>-41.599999999999994</v>
      </c>
    </row>
    <row r="28" spans="1:5" ht="71.400000000000006" customHeight="1" x14ac:dyDescent="0.3">
      <c r="A28" s="45" t="s">
        <v>113</v>
      </c>
      <c r="B28" s="46"/>
      <c r="C28" s="46"/>
      <c r="D28" s="46"/>
      <c r="E28" s="14">
        <f>-16</f>
        <v>-16</v>
      </c>
    </row>
    <row r="29" spans="1:5" ht="29.4" customHeight="1" x14ac:dyDescent="0.3">
      <c r="A29" s="45" t="s">
        <v>114</v>
      </c>
      <c r="B29" s="46"/>
      <c r="C29" s="46"/>
      <c r="D29" s="46"/>
      <c r="E29" s="14">
        <f>50.1</f>
        <v>50.1</v>
      </c>
    </row>
    <row r="30" spans="1:5" ht="30" customHeight="1" x14ac:dyDescent="0.3">
      <c r="A30" s="45" t="s">
        <v>115</v>
      </c>
      <c r="B30" s="46"/>
      <c r="C30" s="46"/>
      <c r="D30" s="46"/>
      <c r="E30" s="14">
        <f>41.3</f>
        <v>41.3</v>
      </c>
    </row>
    <row r="31" spans="1:5" ht="28.8" customHeight="1" x14ac:dyDescent="0.3">
      <c r="A31" s="45" t="s">
        <v>116</v>
      </c>
      <c r="B31" s="46"/>
      <c r="C31" s="46"/>
      <c r="D31" s="46"/>
      <c r="E31" s="14">
        <f>13415.2</f>
        <v>13415.2</v>
      </c>
    </row>
    <row r="32" spans="1:5" ht="28.8" customHeight="1" x14ac:dyDescent="0.3">
      <c r="A32" s="45" t="s">
        <v>117</v>
      </c>
      <c r="B32" s="46"/>
      <c r="C32" s="46"/>
      <c r="D32" s="46"/>
      <c r="E32" s="14">
        <f>74.9</f>
        <v>74.900000000000006</v>
      </c>
    </row>
    <row r="33" spans="1:5" ht="27" customHeight="1" x14ac:dyDescent="0.3">
      <c r="A33" s="45" t="s">
        <v>118</v>
      </c>
      <c r="B33" s="46"/>
      <c r="C33" s="46"/>
      <c r="D33" s="46"/>
      <c r="E33" s="14">
        <f>3121.1</f>
        <v>3121.1</v>
      </c>
    </row>
    <row r="34" spans="1:5" ht="42.6" customHeight="1" x14ac:dyDescent="0.3">
      <c r="A34" s="45" t="s">
        <v>119</v>
      </c>
      <c r="B34" s="46"/>
      <c r="C34" s="46"/>
      <c r="D34" s="46"/>
      <c r="E34" s="14">
        <f>2529</f>
        <v>2529</v>
      </c>
    </row>
    <row r="35" spans="1:5" ht="31.8" customHeight="1" x14ac:dyDescent="0.3">
      <c r="A35" s="45" t="s">
        <v>120</v>
      </c>
      <c r="B35" s="46"/>
      <c r="C35" s="46"/>
      <c r="D35" s="46"/>
      <c r="E35" s="14">
        <f>41.3</f>
        <v>41.3</v>
      </c>
    </row>
    <row r="36" spans="1:5" x14ac:dyDescent="0.3">
      <c r="A36" s="51" t="s">
        <v>5</v>
      </c>
      <c r="B36" s="52"/>
      <c r="C36" s="52"/>
      <c r="D36" s="52"/>
      <c r="E36" s="13">
        <f>'Муниципальные районы'!B25-Учреждения!E5+'Муниципальные районы'!B24</f>
        <v>2012619.5805299997</v>
      </c>
    </row>
    <row r="37" spans="1:5" x14ac:dyDescent="0.3">
      <c r="A37" s="15"/>
      <c r="B37" s="16"/>
      <c r="C37" s="16"/>
      <c r="D37" s="6"/>
      <c r="E37" s="17"/>
    </row>
    <row r="38" spans="1:5" x14ac:dyDescent="0.3">
      <c r="A38" s="53" t="s">
        <v>14</v>
      </c>
      <c r="B38" s="55" t="s">
        <v>6</v>
      </c>
      <c r="C38" s="56" t="s">
        <v>7</v>
      </c>
      <c r="D38" s="56"/>
      <c r="E38" s="56"/>
    </row>
    <row r="39" spans="1:5" ht="82.8" x14ac:dyDescent="0.3">
      <c r="A39" s="54"/>
      <c r="B39" s="55"/>
      <c r="C39" s="18" t="s">
        <v>8</v>
      </c>
      <c r="D39" s="18" t="s">
        <v>9</v>
      </c>
      <c r="E39" s="18" t="s">
        <v>10</v>
      </c>
    </row>
    <row r="40" spans="1:5" x14ac:dyDescent="0.3">
      <c r="A40" s="21" t="s">
        <v>51</v>
      </c>
      <c r="B40" s="19">
        <v>21520.550149999999</v>
      </c>
      <c r="C40" s="19">
        <v>16481.104640000001</v>
      </c>
      <c r="D40" s="19">
        <v>4418.21504</v>
      </c>
      <c r="E40" s="19"/>
    </row>
    <row r="41" spans="1:5" x14ac:dyDescent="0.3">
      <c r="A41" s="21" t="s">
        <v>52</v>
      </c>
      <c r="B41" s="19">
        <v>2950</v>
      </c>
      <c r="C41" s="19">
        <v>1500</v>
      </c>
      <c r="D41" s="19">
        <v>1150</v>
      </c>
      <c r="E41" s="19"/>
    </row>
    <row r="42" spans="1:5" x14ac:dyDescent="0.3">
      <c r="A42" s="21" t="s">
        <v>53</v>
      </c>
      <c r="B42" s="19">
        <v>5589.45</v>
      </c>
      <c r="C42" s="19">
        <v>4600</v>
      </c>
      <c r="D42" s="19">
        <v>964</v>
      </c>
      <c r="E42" s="19"/>
    </row>
    <row r="43" spans="1:5" x14ac:dyDescent="0.3">
      <c r="A43" s="21" t="s">
        <v>54</v>
      </c>
      <c r="B43" s="19">
        <v>24586.368930000001</v>
      </c>
      <c r="C43" s="19">
        <v>12910.993</v>
      </c>
      <c r="D43" s="19">
        <v>2517.0837000000001</v>
      </c>
      <c r="E43" s="19"/>
    </row>
    <row r="44" spans="1:5" ht="27.6" x14ac:dyDescent="0.3">
      <c r="A44" s="21" t="s">
        <v>55</v>
      </c>
      <c r="B44" s="19">
        <v>120648.19031000001</v>
      </c>
      <c r="C44" s="19">
        <v>3181.5756900000001</v>
      </c>
      <c r="D44" s="19">
        <v>1315.5925299999999</v>
      </c>
      <c r="E44" s="19">
        <v>6804.1430600000003</v>
      </c>
    </row>
    <row r="45" spans="1:5" x14ac:dyDescent="0.3">
      <c r="A45" s="21" t="s">
        <v>56</v>
      </c>
      <c r="B45" s="19">
        <v>3860.9580000000001</v>
      </c>
      <c r="C45" s="19">
        <v>1722</v>
      </c>
      <c r="D45" s="19">
        <v>119</v>
      </c>
      <c r="E45" s="19"/>
    </row>
    <row r="46" spans="1:5" x14ac:dyDescent="0.3">
      <c r="A46" s="21" t="s">
        <v>57</v>
      </c>
      <c r="B46" s="19">
        <v>2846.0028699999998</v>
      </c>
      <c r="C46" s="19"/>
      <c r="D46" s="19"/>
      <c r="E46" s="19"/>
    </row>
    <row r="47" spans="1:5" ht="27.6" x14ac:dyDescent="0.3">
      <c r="A47" s="21" t="s">
        <v>58</v>
      </c>
      <c r="B47" s="19">
        <v>42066.285349999998</v>
      </c>
      <c r="C47" s="19">
        <v>650</v>
      </c>
      <c r="D47" s="19"/>
      <c r="E47" s="19">
        <v>22924.01225</v>
      </c>
    </row>
    <row r="48" spans="1:5" x14ac:dyDescent="0.3">
      <c r="A48" s="21" t="s">
        <v>59</v>
      </c>
      <c r="B48" s="19">
        <v>1740</v>
      </c>
      <c r="C48" s="19">
        <v>1150</v>
      </c>
      <c r="D48" s="19">
        <v>330</v>
      </c>
      <c r="E48" s="19"/>
    </row>
    <row r="49" spans="1:5" x14ac:dyDescent="0.3">
      <c r="A49" s="21" t="s">
        <v>60</v>
      </c>
      <c r="B49" s="19">
        <v>42281.470399999998</v>
      </c>
      <c r="C49" s="19"/>
      <c r="D49" s="19"/>
      <c r="E49" s="19">
        <v>4500</v>
      </c>
    </row>
    <row r="50" spans="1:5" x14ac:dyDescent="0.3">
      <c r="A50" s="21" t="s">
        <v>61</v>
      </c>
      <c r="B50" s="19">
        <v>322267.04755000002</v>
      </c>
      <c r="C50" s="19">
        <v>7080.6716699999997</v>
      </c>
      <c r="D50" s="19">
        <v>2050.2005800000002</v>
      </c>
      <c r="E50" s="19">
        <v>1212.5201</v>
      </c>
    </row>
    <row r="51" spans="1:5" x14ac:dyDescent="0.3">
      <c r="A51" s="21" t="s">
        <v>62</v>
      </c>
      <c r="B51" s="19">
        <v>225552.15410000001</v>
      </c>
      <c r="C51" s="19">
        <v>13526.18209</v>
      </c>
      <c r="D51" s="19">
        <v>3369.4848299999999</v>
      </c>
      <c r="E51" s="19">
        <v>32583.36837</v>
      </c>
    </row>
    <row r="52" spans="1:5" x14ac:dyDescent="0.3">
      <c r="A52" s="21" t="s">
        <v>63</v>
      </c>
      <c r="B52" s="19">
        <v>321145.82799999998</v>
      </c>
      <c r="C52" s="19">
        <v>16676.135109999999</v>
      </c>
      <c r="D52" s="19">
        <v>5488.5141800000001</v>
      </c>
      <c r="E52" s="19">
        <v>220403.3713</v>
      </c>
    </row>
    <row r="53" spans="1:5" x14ac:dyDescent="0.3">
      <c r="A53" s="21" t="s">
        <v>64</v>
      </c>
      <c r="B53" s="19">
        <v>51514.526980000002</v>
      </c>
      <c r="C53" s="19">
        <v>1670</v>
      </c>
      <c r="D53" s="19">
        <v>731.54</v>
      </c>
      <c r="E53" s="19"/>
    </row>
    <row r="54" spans="1:5" ht="27.6" x14ac:dyDescent="0.3">
      <c r="A54" s="21" t="s">
        <v>65</v>
      </c>
      <c r="B54" s="19">
        <v>62483.882270000002</v>
      </c>
      <c r="C54" s="19">
        <v>34400</v>
      </c>
      <c r="D54" s="19">
        <v>15758.64358</v>
      </c>
      <c r="E54" s="19"/>
    </row>
    <row r="55" spans="1:5" x14ac:dyDescent="0.3">
      <c r="A55" s="21" t="s">
        <v>66</v>
      </c>
      <c r="B55" s="19">
        <v>6660.2373699999998</v>
      </c>
      <c r="C55" s="19">
        <v>500</v>
      </c>
      <c r="D55" s="19">
        <v>415</v>
      </c>
      <c r="E55" s="19"/>
    </row>
    <row r="56" spans="1:5" x14ac:dyDescent="0.3">
      <c r="A56" s="21" t="s">
        <v>67</v>
      </c>
      <c r="B56" s="19">
        <v>6432.7872600000001</v>
      </c>
      <c r="C56" s="19">
        <v>2920.85574</v>
      </c>
      <c r="D56" s="19">
        <v>1133.9295199999999</v>
      </c>
      <c r="E56" s="19"/>
    </row>
    <row r="57" spans="1:5" x14ac:dyDescent="0.3">
      <c r="A57" s="21" t="s">
        <v>68</v>
      </c>
      <c r="B57" s="19">
        <v>1708.2462599999999</v>
      </c>
      <c r="C57" s="19">
        <v>1339.92091</v>
      </c>
      <c r="D57" s="19">
        <v>30.45309</v>
      </c>
      <c r="E57" s="19"/>
    </row>
    <row r="58" spans="1:5" x14ac:dyDescent="0.3">
      <c r="A58" s="21" t="s">
        <v>69</v>
      </c>
      <c r="B58" s="19">
        <v>2482.6359299999999</v>
      </c>
      <c r="C58" s="19">
        <v>1654.01613</v>
      </c>
      <c r="D58" s="19">
        <v>781.31979999999999</v>
      </c>
      <c r="E58" s="19"/>
    </row>
    <row r="59" spans="1:5" ht="27.6" x14ac:dyDescent="0.3">
      <c r="A59" s="21" t="s">
        <v>70</v>
      </c>
      <c r="B59" s="19">
        <v>26768.557059999999</v>
      </c>
      <c r="C59" s="19">
        <v>13874.347</v>
      </c>
      <c r="D59" s="19">
        <v>4417</v>
      </c>
      <c r="E59" s="19">
        <v>6784.2879999999996</v>
      </c>
    </row>
    <row r="60" spans="1:5" x14ac:dyDescent="0.3">
      <c r="A60" s="21" t="s">
        <v>71</v>
      </c>
      <c r="B60" s="19">
        <v>8199.0295000000006</v>
      </c>
      <c r="C60" s="19">
        <v>1093</v>
      </c>
      <c r="D60" s="19">
        <v>494</v>
      </c>
      <c r="E60" s="19"/>
    </row>
    <row r="61" spans="1:5" x14ac:dyDescent="0.3">
      <c r="A61" s="21" t="s">
        <v>72</v>
      </c>
      <c r="B61" s="19">
        <v>69130.395310000007</v>
      </c>
      <c r="C61" s="19">
        <v>3900</v>
      </c>
      <c r="D61" s="19">
        <v>1450</v>
      </c>
      <c r="E61" s="19"/>
    </row>
    <row r="62" spans="1:5" x14ac:dyDescent="0.3">
      <c r="A62" s="21" t="s">
        <v>73</v>
      </c>
      <c r="B62" s="19">
        <v>12103.80861</v>
      </c>
      <c r="C62" s="19">
        <v>7779.4767499999998</v>
      </c>
      <c r="D62" s="19">
        <v>1836.3734300000001</v>
      </c>
      <c r="E62" s="19"/>
    </row>
    <row r="63" spans="1:5" x14ac:dyDescent="0.3">
      <c r="A63" s="21" t="s">
        <v>74</v>
      </c>
      <c r="B63" s="19">
        <v>1.1000000000000001</v>
      </c>
      <c r="C63" s="19"/>
      <c r="D63" s="19"/>
      <c r="E63" s="19"/>
    </row>
    <row r="64" spans="1:5" x14ac:dyDescent="0.3">
      <c r="A64" s="21" t="s">
        <v>75</v>
      </c>
      <c r="B64" s="19">
        <v>1112</v>
      </c>
      <c r="C64" s="19">
        <v>950</v>
      </c>
      <c r="D64" s="19"/>
      <c r="E64" s="19"/>
    </row>
    <row r="65" spans="1:5" x14ac:dyDescent="0.3">
      <c r="A65" s="21" t="s">
        <v>76</v>
      </c>
      <c r="B65" s="19">
        <v>3494.8036200000001</v>
      </c>
      <c r="C65" s="19">
        <v>2241.33871</v>
      </c>
      <c r="D65" s="19">
        <v>671.08929000000001</v>
      </c>
      <c r="E65" s="19"/>
    </row>
    <row r="66" spans="1:5" x14ac:dyDescent="0.3">
      <c r="A66" s="21" t="s">
        <v>77</v>
      </c>
      <c r="B66" s="19">
        <v>3907.8760000000002</v>
      </c>
      <c r="C66" s="19">
        <v>2900</v>
      </c>
      <c r="D66" s="19">
        <v>800</v>
      </c>
      <c r="E66" s="19"/>
    </row>
    <row r="67" spans="1:5" x14ac:dyDescent="0.3">
      <c r="A67" s="21" t="s">
        <v>78</v>
      </c>
      <c r="B67" s="19">
        <v>1139.5316</v>
      </c>
      <c r="C67" s="19">
        <v>691.19275000000005</v>
      </c>
      <c r="D67" s="19">
        <v>426.73683999999997</v>
      </c>
      <c r="E67" s="19"/>
    </row>
    <row r="68" spans="1:5" x14ac:dyDescent="0.3">
      <c r="A68" s="21" t="s">
        <v>79</v>
      </c>
      <c r="B68" s="19">
        <v>1708.05</v>
      </c>
      <c r="C68" s="19">
        <v>1200</v>
      </c>
      <c r="D68" s="19">
        <v>344</v>
      </c>
      <c r="E68" s="19"/>
    </row>
    <row r="69" spans="1:5" x14ac:dyDescent="0.3">
      <c r="A69" s="21" t="s">
        <v>80</v>
      </c>
      <c r="B69" s="19">
        <v>3939.4543800000001</v>
      </c>
      <c r="C69" s="19">
        <v>2252.5489200000002</v>
      </c>
      <c r="D69" s="19">
        <v>769.65716999999995</v>
      </c>
      <c r="E69" s="19">
        <v>98</v>
      </c>
    </row>
    <row r="70" spans="1:5" x14ac:dyDescent="0.3">
      <c r="A70" s="21" t="s">
        <v>81</v>
      </c>
      <c r="B70" s="19">
        <v>646595.33148000005</v>
      </c>
      <c r="C70" s="19">
        <v>5972</v>
      </c>
      <c r="D70" s="19"/>
      <c r="E70" s="19">
        <v>36.919519999999999</v>
      </c>
    </row>
    <row r="71" spans="1:5" x14ac:dyDescent="0.3">
      <c r="A71" s="21" t="s">
        <v>82</v>
      </c>
      <c r="B71" s="19">
        <v>2990.87194</v>
      </c>
      <c r="C71" s="19">
        <v>2017.13912</v>
      </c>
      <c r="D71" s="19">
        <v>601.13805000000002</v>
      </c>
      <c r="E71" s="19"/>
    </row>
    <row r="72" spans="1:5" x14ac:dyDescent="0.3">
      <c r="A72" s="21" t="s">
        <v>83</v>
      </c>
      <c r="B72" s="19">
        <v>926.30864999999994</v>
      </c>
      <c r="C72" s="19">
        <v>15</v>
      </c>
      <c r="D72" s="19"/>
      <c r="E72" s="19"/>
    </row>
    <row r="73" spans="1:5" x14ac:dyDescent="0.3">
      <c r="A73" s="21" t="s">
        <v>84</v>
      </c>
      <c r="B73" s="19">
        <v>35420.140050000002</v>
      </c>
      <c r="C73" s="19"/>
      <c r="D73" s="19"/>
      <c r="E73" s="19"/>
    </row>
    <row r="74" spans="1:5" x14ac:dyDescent="0.3">
      <c r="A74" s="21" t="s">
        <v>85</v>
      </c>
      <c r="B74" s="19">
        <v>2699.9437699999999</v>
      </c>
      <c r="C74" s="19">
        <v>2449.2170999999998</v>
      </c>
      <c r="D74" s="19">
        <v>-110.48582</v>
      </c>
      <c r="E74" s="19"/>
    </row>
    <row r="75" spans="1:5" x14ac:dyDescent="0.3">
      <c r="A75" s="21" t="s">
        <v>86</v>
      </c>
      <c r="B75" s="19">
        <v>4413.5751</v>
      </c>
      <c r="C75" s="19">
        <v>400</v>
      </c>
      <c r="D75" s="19">
        <v>194.6721</v>
      </c>
      <c r="E75" s="19"/>
    </row>
    <row r="76" spans="1:5" x14ac:dyDescent="0.3">
      <c r="A76" s="21" t="s">
        <v>87</v>
      </c>
      <c r="B76" s="19">
        <v>2649.7040000000002</v>
      </c>
      <c r="C76" s="19">
        <v>1683</v>
      </c>
      <c r="D76" s="19">
        <v>509</v>
      </c>
      <c r="E76" s="19"/>
    </row>
    <row r="77" spans="1:5" x14ac:dyDescent="0.3">
      <c r="A77" s="21" t="s">
        <v>88</v>
      </c>
      <c r="B77" s="19">
        <v>93.883200000000002</v>
      </c>
      <c r="C77" s="19"/>
      <c r="D77" s="19"/>
      <c r="E77" s="19"/>
    </row>
    <row r="78" spans="1:5" x14ac:dyDescent="0.3">
      <c r="A78" s="21" t="s">
        <v>89</v>
      </c>
      <c r="B78" s="19">
        <v>11699.712600000001</v>
      </c>
      <c r="C78" s="19"/>
      <c r="D78" s="19"/>
      <c r="E78" s="19"/>
    </row>
    <row r="79" spans="1:5" x14ac:dyDescent="0.3">
      <c r="A79" s="21" t="s">
        <v>90</v>
      </c>
      <c r="B79" s="19">
        <v>121.393</v>
      </c>
      <c r="C79" s="19">
        <v>81.667000000000002</v>
      </c>
      <c r="D79" s="19">
        <v>25.67</v>
      </c>
      <c r="E79" s="19"/>
    </row>
    <row r="80" spans="1:5" x14ac:dyDescent="0.3">
      <c r="A80" s="21" t="s">
        <v>91</v>
      </c>
      <c r="B80" s="19">
        <v>653.69137000000001</v>
      </c>
      <c r="C80" s="19">
        <v>283.81391000000002</v>
      </c>
      <c r="D80" s="19">
        <v>198.1</v>
      </c>
      <c r="E80" s="19"/>
    </row>
    <row r="81" spans="1:5" x14ac:dyDescent="0.3">
      <c r="A81" s="21" t="s">
        <v>92</v>
      </c>
      <c r="B81" s="19">
        <v>1270.9169999999999</v>
      </c>
      <c r="C81" s="19">
        <v>800</v>
      </c>
      <c r="D81" s="19">
        <v>217.417</v>
      </c>
      <c r="E81" s="19"/>
    </row>
    <row r="82" spans="1:5" x14ac:dyDescent="0.3">
      <c r="A82" s="23" t="s">
        <v>93</v>
      </c>
      <c r="B82" s="20">
        <v>2109376.69997</v>
      </c>
      <c r="C82" s="20">
        <v>172547.19623999999</v>
      </c>
      <c r="D82" s="20">
        <v>53417.34491</v>
      </c>
      <c r="E82" s="20">
        <v>295346.6226</v>
      </c>
    </row>
  </sheetData>
  <mergeCells count="36">
    <mergeCell ref="A1:E1"/>
    <mergeCell ref="A2:E2"/>
    <mergeCell ref="A5:D5"/>
    <mergeCell ref="A36:D36"/>
    <mergeCell ref="A38:A39"/>
    <mergeCell ref="B38:B39"/>
    <mergeCell ref="C38:E3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</mergeCells>
  <pageMargins left="0.70866141732283472" right="0.70866141732283472" top="0.74803149606299213" bottom="1.57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19" zoomScaleNormal="100" zoomScaleSheetLayoutView="100" workbookViewId="0">
      <selection activeCell="B26" sqref="B26"/>
    </sheetView>
  </sheetViews>
  <sheetFormatPr defaultRowHeight="14.4" x14ac:dyDescent="0.3"/>
  <cols>
    <col min="1" max="1" width="38.33203125" customWidth="1"/>
    <col min="2" max="2" width="13.109375" customWidth="1"/>
    <col min="3" max="3" width="13.21875" customWidth="1"/>
    <col min="4" max="4" width="13" customWidth="1"/>
    <col min="5" max="5" width="13.109375" customWidth="1"/>
    <col min="6" max="6" width="12.88671875" customWidth="1"/>
    <col min="7" max="7" width="13.21875" customWidth="1"/>
    <col min="8" max="8" width="13.33203125" customWidth="1"/>
    <col min="9" max="9" width="13" customWidth="1"/>
    <col min="10" max="10" width="12.6640625" customWidth="1"/>
    <col min="11" max="11" width="11" customWidth="1"/>
    <col min="12" max="12" width="13.44140625" customWidth="1"/>
    <col min="13" max="15" width="13" customWidth="1"/>
    <col min="16" max="16" width="10.33203125" customWidth="1"/>
  </cols>
  <sheetData>
    <row r="1" spans="1:20" s="29" customFormat="1" ht="15.6" x14ac:dyDescent="0.3">
      <c r="A1" s="43" t="s">
        <v>50</v>
      </c>
      <c r="C1" s="30" t="s">
        <v>13</v>
      </c>
    </row>
    <row r="2" spans="1:20" x14ac:dyDescent="0.3">
      <c r="A2" s="38" t="str">
        <f>TEXT(EndData2,"[$-FC19]ДД.ММ.ГГГ")</f>
        <v>03.05.2018</v>
      </c>
      <c r="B2" s="38">
        <f>A2+1</f>
        <v>43224</v>
      </c>
      <c r="C2" s="44" t="str">
        <f>TEXT(B2,"[$-FC19]ДД.ММ.ГГГ")</f>
        <v>04.05.2018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>
        <v>30000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30000</v>
      </c>
      <c r="Q4" s="27"/>
      <c r="R4" s="27"/>
      <c r="S4" s="27"/>
      <c r="T4" s="27"/>
    </row>
    <row r="5" spans="1:20" ht="66.599999999999994" x14ac:dyDescent="0.3">
      <c r="A5" s="25" t="s">
        <v>32</v>
      </c>
      <c r="B5" s="40"/>
      <c r="C5" s="40"/>
      <c r="D5" s="40"/>
      <c r="E5" s="40"/>
      <c r="F5" s="40"/>
      <c r="G5" s="40"/>
      <c r="H5" s="40"/>
      <c r="I5" s="40"/>
      <c r="J5" s="40">
        <v>1138.3807099999999</v>
      </c>
      <c r="K5" s="40"/>
      <c r="L5" s="40"/>
      <c r="M5" s="40"/>
      <c r="N5" s="40"/>
      <c r="O5" s="40"/>
      <c r="P5" s="26">
        <v>1138.3807099999999</v>
      </c>
      <c r="Q5" s="27"/>
      <c r="R5" s="27"/>
      <c r="S5" s="27"/>
      <c r="T5" s="27"/>
    </row>
    <row r="6" spans="1:20" ht="106.2" x14ac:dyDescent="0.3">
      <c r="A6" s="25" t="s">
        <v>33</v>
      </c>
      <c r="B6" s="40"/>
      <c r="C6" s="40">
        <v>807.37985000000003</v>
      </c>
      <c r="D6" s="40"/>
      <c r="E6" s="40">
        <v>1834.86239</v>
      </c>
      <c r="F6" s="40">
        <v>267</v>
      </c>
      <c r="G6" s="40"/>
      <c r="H6" s="40">
        <v>15440.366969999999</v>
      </c>
      <c r="I6" s="40"/>
      <c r="J6" s="40"/>
      <c r="K6" s="40"/>
      <c r="L6" s="40"/>
      <c r="M6" s="40"/>
      <c r="N6" s="40"/>
      <c r="O6" s="40">
        <v>107</v>
      </c>
      <c r="P6" s="26">
        <v>18456.609209999999</v>
      </c>
      <c r="Q6" s="27"/>
      <c r="R6" s="27"/>
      <c r="S6" s="27"/>
      <c r="T6" s="27"/>
    </row>
    <row r="7" spans="1:20" ht="40.200000000000003" x14ac:dyDescent="0.3">
      <c r="A7" s="25" t="s">
        <v>34</v>
      </c>
      <c r="B7" s="40"/>
      <c r="C7" s="40">
        <v>29121.360799999999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29121.360799999999</v>
      </c>
      <c r="Q7" s="27"/>
      <c r="R7" s="27"/>
      <c r="S7" s="27"/>
      <c r="T7" s="27"/>
    </row>
    <row r="8" spans="1:20" ht="53.4" x14ac:dyDescent="0.3">
      <c r="A8" s="25" t="s">
        <v>35</v>
      </c>
      <c r="B8" s="40">
        <v>392.33800000000002</v>
      </c>
      <c r="C8" s="40">
        <v>310.3</v>
      </c>
      <c r="D8" s="40">
        <v>150</v>
      </c>
      <c r="E8" s="40">
        <v>445.52</v>
      </c>
      <c r="F8" s="40">
        <v>68</v>
      </c>
      <c r="G8" s="40">
        <v>290</v>
      </c>
      <c r="H8" s="40">
        <v>91.500029999999995</v>
      </c>
      <c r="I8" s="40">
        <v>29</v>
      </c>
      <c r="J8" s="40">
        <v>48.63</v>
      </c>
      <c r="K8" s="40">
        <v>102.521</v>
      </c>
      <c r="L8" s="40">
        <v>66.798000000000002</v>
      </c>
      <c r="M8" s="40">
        <v>240</v>
      </c>
      <c r="N8" s="40">
        <v>66.709000000000003</v>
      </c>
      <c r="O8" s="40">
        <v>69.777000000000001</v>
      </c>
      <c r="P8" s="26">
        <v>2371.09303</v>
      </c>
      <c r="Q8" s="27"/>
      <c r="R8" s="27"/>
      <c r="S8" s="27"/>
      <c r="T8" s="27"/>
    </row>
    <row r="9" spans="1:20" ht="79.8" x14ac:dyDescent="0.3">
      <c r="A9" s="25" t="s">
        <v>36</v>
      </c>
      <c r="B9" s="40">
        <v>120</v>
      </c>
      <c r="C9" s="40">
        <v>356.88904000000002</v>
      </c>
      <c r="D9" s="40">
        <v>70</v>
      </c>
      <c r="E9" s="40">
        <v>66.34</v>
      </c>
      <c r="F9" s="40">
        <v>36.9</v>
      </c>
      <c r="G9" s="40">
        <v>76</v>
      </c>
      <c r="H9" s="40">
        <v>40.652859999999997</v>
      </c>
      <c r="I9" s="40">
        <v>29</v>
      </c>
      <c r="J9" s="40">
        <v>59.969000000000001</v>
      </c>
      <c r="K9" s="40">
        <v>37.101999999999997</v>
      </c>
      <c r="L9" s="40">
        <v>35</v>
      </c>
      <c r="M9" s="40">
        <v>40</v>
      </c>
      <c r="N9" s="40">
        <v>35.002000000000002</v>
      </c>
      <c r="O9" s="40">
        <v>35.389000000000003</v>
      </c>
      <c r="P9" s="26">
        <v>1038.2438999999999</v>
      </c>
      <c r="Q9" s="27"/>
      <c r="R9" s="27"/>
      <c r="S9" s="27"/>
      <c r="T9" s="27"/>
    </row>
    <row r="10" spans="1:20" ht="106.2" x14ac:dyDescent="0.3">
      <c r="A10" s="25" t="s">
        <v>37</v>
      </c>
      <c r="B10" s="40">
        <v>23983.85</v>
      </c>
      <c r="C10" s="40">
        <v>2077.4758000000002</v>
      </c>
      <c r="D10" s="40">
        <v>184.583</v>
      </c>
      <c r="E10" s="40"/>
      <c r="F10" s="40"/>
      <c r="G10" s="40"/>
      <c r="H10" s="40"/>
      <c r="I10" s="40"/>
      <c r="J10" s="40">
        <v>270</v>
      </c>
      <c r="K10" s="40"/>
      <c r="L10" s="40"/>
      <c r="M10" s="40"/>
      <c r="N10" s="40"/>
      <c r="O10" s="40"/>
      <c r="P10" s="26">
        <v>26515.908800000001</v>
      </c>
      <c r="Q10" s="27"/>
      <c r="R10" s="27"/>
      <c r="S10" s="27"/>
      <c r="T10" s="27"/>
    </row>
    <row r="11" spans="1:20" ht="93" x14ac:dyDescent="0.3">
      <c r="A11" s="25" t="s">
        <v>38</v>
      </c>
      <c r="B11" s="40"/>
      <c r="C11" s="40">
        <v>4014.1370000000002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4014.1370000000002</v>
      </c>
      <c r="Q11" s="27"/>
      <c r="R11" s="27"/>
      <c r="S11" s="27"/>
      <c r="T11" s="27"/>
    </row>
    <row r="12" spans="1:20" ht="79.8" x14ac:dyDescent="0.3">
      <c r="A12" s="25" t="s">
        <v>39</v>
      </c>
      <c r="B12" s="40">
        <v>189.9691</v>
      </c>
      <c r="C12" s="40">
        <v>171.333</v>
      </c>
      <c r="D12" s="40"/>
      <c r="E12" s="40"/>
      <c r="F12" s="40"/>
      <c r="G12" s="40">
        <v>18.754000000000001</v>
      </c>
      <c r="H12" s="40"/>
      <c r="I12" s="40"/>
      <c r="J12" s="40">
        <v>37.5</v>
      </c>
      <c r="K12" s="40"/>
      <c r="L12" s="40"/>
      <c r="M12" s="40">
        <v>9.5</v>
      </c>
      <c r="N12" s="40"/>
      <c r="O12" s="40"/>
      <c r="P12" s="26">
        <v>427.05610000000001</v>
      </c>
      <c r="Q12" s="27"/>
      <c r="R12" s="27"/>
      <c r="S12" s="27"/>
      <c r="T12" s="27"/>
    </row>
    <row r="13" spans="1:20" ht="317.39999999999998" x14ac:dyDescent="0.3">
      <c r="A13" s="25" t="s">
        <v>40</v>
      </c>
      <c r="B13" s="40">
        <v>13000</v>
      </c>
      <c r="C13" s="40">
        <v>12105.9347</v>
      </c>
      <c r="D13" s="40">
        <v>2700</v>
      </c>
      <c r="E13" s="40">
        <v>2630</v>
      </c>
      <c r="F13" s="40">
        <v>170</v>
      </c>
      <c r="G13" s="40">
        <v>2760</v>
      </c>
      <c r="H13" s="40">
        <v>984.56818999999996</v>
      </c>
      <c r="I13" s="40">
        <v>108</v>
      </c>
      <c r="J13" s="40">
        <v>4100</v>
      </c>
      <c r="K13" s="40">
        <v>2438.3339999999998</v>
      </c>
      <c r="L13" s="40">
        <v>951</v>
      </c>
      <c r="M13" s="40"/>
      <c r="N13" s="40">
        <v>1540</v>
      </c>
      <c r="O13" s="40">
        <v>1582.325</v>
      </c>
      <c r="P13" s="26">
        <v>45070.161890000003</v>
      </c>
      <c r="Q13" s="27"/>
      <c r="R13" s="27"/>
      <c r="S13" s="27"/>
      <c r="T13" s="27"/>
    </row>
    <row r="14" spans="1:20" ht="159" x14ac:dyDescent="0.3">
      <c r="A14" s="25" t="s">
        <v>41</v>
      </c>
      <c r="B14" s="40">
        <v>87900</v>
      </c>
      <c r="C14" s="40">
        <v>81280</v>
      </c>
      <c r="D14" s="40"/>
      <c r="E14" s="40"/>
      <c r="F14" s="40"/>
      <c r="G14" s="40">
        <v>62676.817000000003</v>
      </c>
      <c r="H14" s="40"/>
      <c r="I14" s="40"/>
      <c r="J14" s="40">
        <v>61125.025999999998</v>
      </c>
      <c r="K14" s="40"/>
      <c r="L14" s="40"/>
      <c r="M14" s="40"/>
      <c r="N14" s="40">
        <v>34006.400000000001</v>
      </c>
      <c r="O14" s="40"/>
      <c r="P14" s="26">
        <v>326988.24300000002</v>
      </c>
      <c r="Q14" s="27"/>
      <c r="R14" s="27"/>
      <c r="S14" s="27"/>
      <c r="T14" s="27"/>
    </row>
    <row r="15" spans="1:20" ht="79.8" x14ac:dyDescent="0.3">
      <c r="A15" s="25" t="s">
        <v>42</v>
      </c>
      <c r="B15" s="40"/>
      <c r="C15" s="40">
        <v>150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150</v>
      </c>
      <c r="Q15" s="27"/>
      <c r="R15" s="27"/>
      <c r="S15" s="27"/>
      <c r="T15" s="27"/>
    </row>
    <row r="16" spans="1:20" ht="119.4" x14ac:dyDescent="0.3">
      <c r="A16" s="25" t="s">
        <v>43</v>
      </c>
      <c r="B16" s="40">
        <v>57000</v>
      </c>
      <c r="C16" s="40">
        <v>48551.741999999998</v>
      </c>
      <c r="D16" s="40"/>
      <c r="E16" s="40"/>
      <c r="F16" s="40"/>
      <c r="G16" s="40">
        <v>7915.8</v>
      </c>
      <c r="H16" s="40"/>
      <c r="I16" s="40"/>
      <c r="J16" s="40">
        <v>26369.994999999999</v>
      </c>
      <c r="K16" s="40"/>
      <c r="L16" s="40"/>
      <c r="M16" s="40"/>
      <c r="N16" s="40"/>
      <c r="O16" s="40"/>
      <c r="P16" s="26">
        <v>139837.53700000001</v>
      </c>
      <c r="Q16" s="27"/>
      <c r="R16" s="27"/>
      <c r="S16" s="27"/>
      <c r="T16" s="27"/>
    </row>
    <row r="17" spans="1:20" ht="66.599999999999994" x14ac:dyDescent="0.3">
      <c r="A17" s="25" t="s">
        <v>44</v>
      </c>
      <c r="B17" s="40">
        <v>33819.091869999997</v>
      </c>
      <c r="C17" s="40">
        <v>7200.1949999999997</v>
      </c>
      <c r="D17" s="40">
        <v>3447.5830000000001</v>
      </c>
      <c r="E17" s="40">
        <v>2030</v>
      </c>
      <c r="F17" s="40">
        <v>166.4</v>
      </c>
      <c r="G17" s="40">
        <v>3000</v>
      </c>
      <c r="H17" s="40">
        <v>216.05</v>
      </c>
      <c r="I17" s="40">
        <v>100</v>
      </c>
      <c r="J17" s="40">
        <v>2330.2886199999998</v>
      </c>
      <c r="K17" s="40">
        <v>779.33299999999997</v>
      </c>
      <c r="L17" s="40">
        <v>235</v>
      </c>
      <c r="M17" s="40">
        <v>500</v>
      </c>
      <c r="N17" s="40">
        <v>1391.4613899999999</v>
      </c>
      <c r="O17" s="40">
        <v>2170.04</v>
      </c>
      <c r="P17" s="26">
        <v>57385.442880000002</v>
      </c>
      <c r="Q17" s="27"/>
      <c r="R17" s="27"/>
      <c r="S17" s="27"/>
      <c r="T17" s="27"/>
    </row>
    <row r="18" spans="1:20" ht="66.599999999999994" x14ac:dyDescent="0.3">
      <c r="A18" s="25" t="s">
        <v>45</v>
      </c>
      <c r="B18" s="40">
        <v>1352.1169299999999</v>
      </c>
      <c r="C18" s="40">
        <v>1671.8933099999999</v>
      </c>
      <c r="D18" s="40"/>
      <c r="E18" s="40"/>
      <c r="F18" s="40"/>
      <c r="G18" s="40"/>
      <c r="H18" s="40"/>
      <c r="I18" s="40"/>
      <c r="J18" s="40"/>
      <c r="K18" s="40"/>
      <c r="L18" s="40"/>
      <c r="M18" s="40">
        <v>300</v>
      </c>
      <c r="N18" s="40"/>
      <c r="O18" s="40"/>
      <c r="P18" s="26">
        <v>3324.0102400000001</v>
      </c>
      <c r="Q18" s="27"/>
      <c r="R18" s="27"/>
      <c r="S18" s="27"/>
      <c r="T18" s="27"/>
    </row>
    <row r="19" spans="1:20" ht="79.8" x14ac:dyDescent="0.3">
      <c r="A19" s="25" t="s">
        <v>46</v>
      </c>
      <c r="B19" s="40"/>
      <c r="C19" s="40">
        <v>10400</v>
      </c>
      <c r="D19" s="40">
        <v>1650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6">
        <v>12050</v>
      </c>
      <c r="Q19" s="27"/>
      <c r="R19" s="27"/>
      <c r="S19" s="27"/>
      <c r="T19" s="27"/>
    </row>
    <row r="20" spans="1:20" ht="159" x14ac:dyDescent="0.3">
      <c r="A20" s="25" t="s">
        <v>47</v>
      </c>
      <c r="B20" s="40">
        <v>180</v>
      </c>
      <c r="C20" s="40">
        <v>437.5</v>
      </c>
      <c r="D20" s="40"/>
      <c r="E20" s="40"/>
      <c r="F20" s="40"/>
      <c r="G20" s="40"/>
      <c r="H20" s="40"/>
      <c r="I20" s="40"/>
      <c r="J20" s="40">
        <v>177.596</v>
      </c>
      <c r="K20" s="40"/>
      <c r="L20" s="40"/>
      <c r="M20" s="40"/>
      <c r="N20" s="40"/>
      <c r="O20" s="40"/>
      <c r="P20" s="26">
        <v>795.096</v>
      </c>
      <c r="Q20" s="27"/>
      <c r="R20" s="27"/>
      <c r="S20" s="27"/>
      <c r="T20" s="27"/>
    </row>
    <row r="21" spans="1:20" x14ac:dyDescent="0.3">
      <c r="A21" s="25" t="s">
        <v>48</v>
      </c>
      <c r="B21" s="40"/>
      <c r="C21" s="40"/>
      <c r="D21" s="40"/>
      <c r="E21" s="40">
        <v>-125</v>
      </c>
      <c r="F21" s="40"/>
      <c r="G21" s="40"/>
      <c r="H21" s="40"/>
      <c r="I21" s="40"/>
      <c r="J21" s="40"/>
      <c r="K21" s="40"/>
      <c r="L21" s="40">
        <v>-125</v>
      </c>
      <c r="M21" s="40"/>
      <c r="N21" s="40"/>
      <c r="O21" s="40"/>
      <c r="P21" s="26">
        <v>-250</v>
      </c>
      <c r="Q21" s="27"/>
      <c r="R21" s="27"/>
      <c r="S21" s="27"/>
      <c r="T21" s="27"/>
    </row>
    <row r="22" spans="1:20" x14ac:dyDescent="0.3">
      <c r="A22" s="33" t="s">
        <v>49</v>
      </c>
      <c r="B22" s="41">
        <v>217937.3659</v>
      </c>
      <c r="C22" s="41">
        <v>198656.14050000001</v>
      </c>
      <c r="D22" s="41">
        <v>38202.165999999997</v>
      </c>
      <c r="E22" s="41">
        <v>6881.7223899999999</v>
      </c>
      <c r="F22" s="41">
        <v>708.3</v>
      </c>
      <c r="G22" s="41">
        <v>76737.370999999999</v>
      </c>
      <c r="H22" s="41">
        <v>16773.138050000001</v>
      </c>
      <c r="I22" s="41">
        <v>266</v>
      </c>
      <c r="J22" s="41">
        <v>95657.385330000005</v>
      </c>
      <c r="K22" s="41">
        <v>3357.29</v>
      </c>
      <c r="L22" s="41">
        <v>1162.798</v>
      </c>
      <c r="M22" s="41">
        <v>1089.5</v>
      </c>
      <c r="N22" s="41">
        <v>37039.572390000001</v>
      </c>
      <c r="O22" s="41">
        <v>3964.5309999999999</v>
      </c>
      <c r="P22" s="26">
        <v>698433.28055999998</v>
      </c>
      <c r="Q22" s="34"/>
      <c r="R22" s="34"/>
      <c r="S22" s="34"/>
      <c r="T22" s="34"/>
    </row>
    <row r="24" spans="1:20" x14ac:dyDescent="0.3">
      <c r="A24" s="37" t="s">
        <v>30</v>
      </c>
      <c r="B24" s="36">
        <f>Учреждения!B82+'Муниципальные районы'!P22</f>
        <v>2807809.9805299998</v>
      </c>
    </row>
    <row r="25" spans="1:20" ht="32.25" customHeight="1" x14ac:dyDescent="0.3">
      <c r="A25" s="37" t="str">
        <f>CONCATENATE("Остатки бюджетных средств на ",C2,"г.")</f>
        <v>Остатки бюджетных средств на 04.05.2018г.</v>
      </c>
      <c r="B25" s="36">
        <v>1849596.8</v>
      </c>
    </row>
  </sheetData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2018-05-07T22:22:56Z</dcterms:modified>
</cp:coreProperties>
</file>