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Учреждения!$41:$42</definedName>
    <definedName name="_xlnm.Print_Area" localSheetId="1">'Муниципальные районы'!$A$1:$P$14</definedName>
    <definedName name="_xlnm.Print_Area" localSheetId="0">Учреждения!$A$1:$E$82</definedName>
  </definedNames>
  <calcPr calcId="162913" refMode="R1C1"/>
</workbook>
</file>

<file path=xl/calcChain.xml><?xml version="1.0" encoding="utf-8"?>
<calcChain xmlns="http://schemas.openxmlformats.org/spreadsheetml/2006/main">
  <c r="E39" i="1" l="1"/>
  <c r="E8" i="1" s="1"/>
  <c r="E9" i="1"/>
  <c r="B13" i="2"/>
  <c r="E5" i="1"/>
  <c r="E18" i="1"/>
  <c r="E38" i="1"/>
  <c r="E17" i="1"/>
  <c r="E37" i="1"/>
  <c r="E21" i="1"/>
  <c r="E36" i="1"/>
  <c r="E25" i="1"/>
  <c r="E20" i="1"/>
  <c r="E14" i="1"/>
  <c r="E13" i="1"/>
  <c r="E12" i="1"/>
  <c r="E35" i="1"/>
  <c r="E11" i="1"/>
  <c r="E34" i="1"/>
  <c r="E33" i="1"/>
  <c r="E32" i="1"/>
  <c r="E31" i="1"/>
  <c r="E24" i="1"/>
  <c r="E30" i="1"/>
  <c r="E29" i="1"/>
  <c r="E28" i="1"/>
  <c r="E27" i="1"/>
  <c r="E26" i="1"/>
  <c r="E23" i="1"/>
  <c r="E15" i="1" l="1"/>
  <c r="E19" i="1"/>
  <c r="E16" i="1"/>
  <c r="E10" i="1" l="1"/>
  <c r="B12" i="2"/>
  <c r="A2" i="2" l="1"/>
  <c r="B2" i="2" s="1"/>
  <c r="C2" i="2" s="1"/>
  <c r="A13" i="2" s="1"/>
  <c r="H1" i="1" l="1"/>
  <c r="A5" i="1" s="1"/>
  <c r="H2" i="1"/>
  <c r="G1" i="1"/>
  <c r="G2" i="1"/>
  <c r="A2" i="1" l="1"/>
</calcChain>
</file>

<file path=xl/sharedStrings.xml><?xml version="1.0" encoding="utf-8"?>
<sst xmlns="http://schemas.openxmlformats.org/spreadsheetml/2006/main" count="108" uniqueCount="105">
  <si>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</si>
  <si>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</si>
  <si>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</si>
  <si>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</si>
  <si>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</si>
  <si>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</si>
  <si>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</si>
  <si>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</si>
  <si>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</si>
  <si>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</si>
  <si>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</si>
  <si>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</si>
  <si>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</si>
  <si>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</si>
  <si>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</si>
  <si>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</si>
  <si>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</si>
  <si>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</si>
  <si>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</si>
  <si>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</si>
  <si>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</si>
  <si>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</si>
  <si>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</si>
  <si>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</si>
  <si>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</si>
  <si>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</si>
  <si>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</si>
  <si>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</si>
  <si>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</si>
  <si>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</si>
  <si>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</si>
  <si>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</si>
  <si>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</si>
  <si>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</si>
  <si>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</si>
  <si>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t>
  </si>
  <si>
    <t>Реализация мероприятий по обеспечению жильем молодых семей</t>
  </si>
  <si>
    <t>Всего:</t>
  </si>
  <si>
    <t>27.09.2018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</si>
  <si>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</si>
  <si>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</si>
  <si>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</si>
  <si>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</si>
  <si>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</si>
  <si>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</si>
  <si>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</si>
  <si>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</si>
  <si>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</si>
  <si>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</si>
  <si>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</si>
  <si>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</si>
  <si>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</si>
  <si>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</si>
  <si>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</si>
  <si>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</si>
  <si>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</si>
  <si>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</si>
  <si>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</si>
  <si>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</si>
  <si>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</si>
  <si>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</si>
  <si>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</si>
  <si>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</si>
  <si>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</si>
  <si>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</si>
  <si>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</si>
  <si>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</si>
  <si>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</si>
  <si>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</si>
  <si>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</si>
  <si>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</si>
  <si>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</si>
  <si>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</si>
  <si>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</si>
  <si>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</si>
  <si>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</si>
  <si>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</si>
  <si>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21.09.2018</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</si>
  <si>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</si>
  <si>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Единая субвенция бюджетам субъектов Российской Федерации и бюджету г. Байконура</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</si>
  <si>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</si>
  <si>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</si>
  <si>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</si>
  <si>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</si>
  <si>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Субсидии бюджетам на поддержку творческой деятельности и техническое оснащение детских и кукольных театров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</si>
  <si>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</si>
  <si>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</si>
  <si>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Возврат остатков субсидий на возмещение части затрат по наращиванию поголовья северных оленей, маралов и мясных табунных лошадей из бюджетов субъектов Российской Федерации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</si>
  <si>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</si>
  <si>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</si>
  <si>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Субсидия бюджетам субъектов Российской Федерации на поддержку отрасли культуры</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</si>
  <si>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</si>
  <si>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Субсидии бюджетам субъектов Российской Федерации на реализацию мероприятий по обеспечению жильем молодых семей </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</si>
  <si>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</si>
  <si>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</si>
  <si>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 xml:space="preserve">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</si>
  <si>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 xml:space="preserve">Возврат остатков субвенций на осуществление отдельных полномочий в области лесных отношений из бюджетов субъектов Российской Федерации  </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</si>
  <si>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</si>
  <si>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</si>
  <si>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</si>
  <si>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</si>
  <si>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Субвенции бюджетам субъектов Российской Федерации на осуществление отдельных полномочий в области водных отношений</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</si>
  <si>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</si>
  <si>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Субвенции бюджетам субъектов Российской Федерации на оплату жилищно-коммунальных услуг отдельным категориям граждан</t>
  </si>
  <si>
    <t>Межбюджетные трансферты, передаваемые бюджетам субъектов Российской Федерации на выплату региональной доплаты к пенсии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</si>
</sst>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view="pageBreakPreview" zoomScaleNormal="100" zoomScaleSheetLayoutView="100" workbookViewId="0">
      <selection activeCell="E40" sqref="E40"/>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7" t="s">
        <v>0</v>
      </c>
      <c r="B1" s="47"/>
      <c r="C1" s="47"/>
      <c r="D1" s="47"/>
      <c r="E1" s="47"/>
      <c r="F1" s="31" t="s">
        <v>77</v>
      </c>
      <c r="G1" s="32" t="str">
        <f>TEXT(F1,"[$-FC19]ДД ММММ")</f>
        <v>21 сентября</v>
      </c>
      <c r="H1" s="32" t="str">
        <f>TEXT(F1,"[$-FC19]ДД.ММ.ГГГ \г")</f>
        <v>21.09.2018 г</v>
      </c>
    </row>
    <row r="2" spans="1:9" ht="15.6" x14ac:dyDescent="0.3">
      <c r="A2" s="47" t="str">
        <f>CONCATENATE("с ",G1," по ",G2,"ода")</f>
        <v>с 21 сентября по 27 сентября 2018 года</v>
      </c>
      <c r="B2" s="47"/>
      <c r="C2" s="47"/>
      <c r="D2" s="47"/>
      <c r="E2" s="47"/>
      <c r="F2" s="31" t="s">
        <v>38</v>
      </c>
      <c r="G2" s="32" t="str">
        <f>TEXT(F2,"[$-FC19]ДД ММММ ГГГ \г")</f>
        <v>27 сентября 2018 г</v>
      </c>
      <c r="H2" s="32" t="str">
        <f>TEXT(F2,"[$-FC19]ДД.ММ.ГГГ \г")</f>
        <v>27.09.2018 г</v>
      </c>
      <c r="I2" s="22"/>
    </row>
    <row r="3" spans="1:9" x14ac:dyDescent="0.3">
      <c r="A3" s="1"/>
      <c r="B3" s="2"/>
      <c r="C3" s="2"/>
      <c r="D3" s="2"/>
      <c r="E3" s="3"/>
    </row>
    <row r="4" spans="1:9" x14ac:dyDescent="0.3">
      <c r="A4" s="4"/>
      <c r="B4" s="5"/>
      <c r="C4" s="5"/>
      <c r="D4" s="6"/>
      <c r="E4" s="7" t="s">
        <v>1</v>
      </c>
    </row>
    <row r="5" spans="1:9" x14ac:dyDescent="0.3">
      <c r="A5" s="48" t="str">
        <f>CONCATENATE("Остатки средств на ",H1,".")</f>
        <v>Остатки средств на 21.09.2018 г.</v>
      </c>
      <c r="B5" s="49"/>
      <c r="C5" s="49"/>
      <c r="D5" s="50"/>
      <c r="E5" s="8">
        <f>3131898</f>
        <v>3131898</v>
      </c>
      <c r="F5" s="22"/>
    </row>
    <row r="6" spans="1:9" x14ac:dyDescent="0.3">
      <c r="A6" s="10"/>
      <c r="B6" s="11"/>
      <c r="C6" s="11"/>
      <c r="D6" s="11"/>
      <c r="E6" s="12"/>
    </row>
    <row r="7" spans="1:9" x14ac:dyDescent="0.3">
      <c r="A7" s="57" t="s">
        <v>2</v>
      </c>
      <c r="B7" s="46"/>
      <c r="C7" s="46"/>
      <c r="D7" s="46"/>
      <c r="E7" s="13"/>
    </row>
    <row r="8" spans="1:9" x14ac:dyDescent="0.3">
      <c r="A8" s="52" t="s">
        <v>3</v>
      </c>
      <c r="B8" s="46"/>
      <c r="C8" s="46"/>
      <c r="D8" s="46"/>
      <c r="E8" s="9">
        <f>E39-E9</f>
        <v>881018.37041000044</v>
      </c>
    </row>
    <row r="9" spans="1:9" x14ac:dyDescent="0.3">
      <c r="A9" s="45" t="s">
        <v>4</v>
      </c>
      <c r="B9" s="46"/>
      <c r="C9" s="46"/>
      <c r="D9" s="46"/>
      <c r="E9" s="14">
        <f>SUM(E10:E38)</f>
        <v>172601.7</v>
      </c>
    </row>
    <row r="10" spans="1:9" ht="30" customHeight="1" x14ac:dyDescent="0.3">
      <c r="A10" s="45" t="s">
        <v>78</v>
      </c>
      <c r="B10" s="46"/>
      <c r="C10" s="46"/>
      <c r="D10" s="46"/>
      <c r="E10" s="14">
        <f>32476</f>
        <v>32476</v>
      </c>
    </row>
    <row r="11" spans="1:9" x14ac:dyDescent="0.3">
      <c r="A11" s="45" t="s">
        <v>79</v>
      </c>
      <c r="B11" s="46"/>
      <c r="C11" s="46"/>
      <c r="D11" s="46"/>
      <c r="E11" s="14">
        <f>147.9+6.9+203.4+1852.2</f>
        <v>2210.4</v>
      </c>
    </row>
    <row r="12" spans="1:9" ht="25.8" customHeight="1" x14ac:dyDescent="0.3">
      <c r="A12" s="45" t="s">
        <v>80</v>
      </c>
      <c r="B12" s="46"/>
      <c r="C12" s="46"/>
      <c r="D12" s="46"/>
      <c r="E12" s="14">
        <f>513.2+2631+1565.4+2238.4</f>
        <v>6948</v>
      </c>
    </row>
    <row r="13" spans="1:9" ht="57" customHeight="1" x14ac:dyDescent="0.3">
      <c r="A13" s="45" t="s">
        <v>81</v>
      </c>
      <c r="B13" s="46"/>
      <c r="C13" s="46"/>
      <c r="D13" s="46"/>
      <c r="E13" s="14">
        <f>258.2+1048+426.3+840.9</f>
        <v>2573.4</v>
      </c>
    </row>
    <row r="14" spans="1:9" ht="31.8" customHeight="1" x14ac:dyDescent="0.3">
      <c r="A14" s="45" t="s">
        <v>82</v>
      </c>
      <c r="B14" s="46"/>
      <c r="C14" s="46"/>
      <c r="D14" s="46"/>
      <c r="E14" s="14">
        <f>89+37.4+190</f>
        <v>316.39999999999998</v>
      </c>
    </row>
    <row r="15" spans="1:9" ht="43.2" customHeight="1" x14ac:dyDescent="0.3">
      <c r="A15" s="45" t="s">
        <v>83</v>
      </c>
      <c r="B15" s="46"/>
      <c r="C15" s="46"/>
      <c r="D15" s="46"/>
      <c r="E15" s="14">
        <f>74.1+18.2</f>
        <v>92.3</v>
      </c>
    </row>
    <row r="16" spans="1:9" x14ac:dyDescent="0.3">
      <c r="A16" s="45" t="s">
        <v>84</v>
      </c>
      <c r="B16" s="46"/>
      <c r="C16" s="46"/>
      <c r="D16" s="46"/>
      <c r="E16" s="14">
        <f>1805</f>
        <v>1805</v>
      </c>
    </row>
    <row r="17" spans="1:5" ht="31.2" customHeight="1" x14ac:dyDescent="0.3">
      <c r="A17" s="45" t="s">
        <v>85</v>
      </c>
      <c r="B17" s="46"/>
      <c r="C17" s="46"/>
      <c r="D17" s="46"/>
      <c r="E17" s="14">
        <f>470.8+183.7+287.9+283.9+297.2</f>
        <v>1523.5</v>
      </c>
    </row>
    <row r="18" spans="1:5" ht="25.2" customHeight="1" x14ac:dyDescent="0.3">
      <c r="A18" s="45" t="s">
        <v>86</v>
      </c>
      <c r="B18" s="46"/>
      <c r="C18" s="46"/>
      <c r="D18" s="46"/>
      <c r="E18" s="14">
        <f>524.1+6.1+128.9+158.1+69.6</f>
        <v>886.80000000000007</v>
      </c>
    </row>
    <row r="19" spans="1:5" ht="25.2" customHeight="1" x14ac:dyDescent="0.3">
      <c r="A19" s="45" t="s">
        <v>87</v>
      </c>
      <c r="B19" s="46"/>
      <c r="C19" s="46"/>
      <c r="D19" s="46"/>
      <c r="E19" s="14">
        <f>-3.5</f>
        <v>-3.5</v>
      </c>
    </row>
    <row r="20" spans="1:5" ht="30" customHeight="1" x14ac:dyDescent="0.3">
      <c r="A20" s="45" t="s">
        <v>88</v>
      </c>
      <c r="B20" s="46"/>
      <c r="C20" s="46"/>
      <c r="D20" s="46"/>
      <c r="E20" s="14">
        <f>6029.6+5080.6</f>
        <v>11110.2</v>
      </c>
    </row>
    <row r="21" spans="1:5" ht="28.8" customHeight="1" x14ac:dyDescent="0.3">
      <c r="A21" s="45" t="s">
        <v>89</v>
      </c>
      <c r="B21" s="46"/>
      <c r="C21" s="46"/>
      <c r="D21" s="46"/>
      <c r="E21" s="14">
        <f>1858.8+1690.3</f>
        <v>3549.1</v>
      </c>
    </row>
    <row r="22" spans="1:5" x14ac:dyDescent="0.3">
      <c r="A22" s="45" t="s">
        <v>90</v>
      </c>
      <c r="B22" s="46"/>
      <c r="C22" s="46"/>
      <c r="D22" s="46"/>
      <c r="E22" s="14">
        <v>62</v>
      </c>
    </row>
    <row r="23" spans="1:5" ht="26.4" customHeight="1" x14ac:dyDescent="0.3">
      <c r="A23" s="45" t="s">
        <v>91</v>
      </c>
      <c r="B23" s="46"/>
      <c r="C23" s="46"/>
      <c r="D23" s="46"/>
      <c r="E23" s="14">
        <f>900.5</f>
        <v>900.5</v>
      </c>
    </row>
    <row r="24" spans="1:5" x14ac:dyDescent="0.3">
      <c r="A24" s="45" t="s">
        <v>92</v>
      </c>
      <c r="B24" s="46"/>
      <c r="C24" s="46"/>
      <c r="D24" s="46"/>
      <c r="E24" s="14">
        <f>195.4+91.9</f>
        <v>287.3</v>
      </c>
    </row>
    <row r="25" spans="1:5" ht="28.2" customHeight="1" x14ac:dyDescent="0.3">
      <c r="A25" s="45" t="s">
        <v>93</v>
      </c>
      <c r="B25" s="46"/>
      <c r="C25" s="46"/>
      <c r="D25" s="46"/>
      <c r="E25" s="14">
        <f>0.9+1</f>
        <v>1.9</v>
      </c>
    </row>
    <row r="26" spans="1:5" ht="27.6" customHeight="1" x14ac:dyDescent="0.3">
      <c r="A26" s="45" t="s">
        <v>94</v>
      </c>
      <c r="B26" s="46"/>
      <c r="C26" s="46"/>
      <c r="D26" s="46"/>
      <c r="E26" s="14">
        <f>-2.6</f>
        <v>-2.6</v>
      </c>
    </row>
    <row r="27" spans="1:5" ht="28.8" customHeight="1" x14ac:dyDescent="0.3">
      <c r="A27" s="45" t="s">
        <v>94</v>
      </c>
      <c r="B27" s="46"/>
      <c r="C27" s="46"/>
      <c r="D27" s="46"/>
      <c r="E27" s="14">
        <f>-0.1</f>
        <v>-0.1</v>
      </c>
    </row>
    <row r="28" spans="1:5" ht="73.2" customHeight="1" x14ac:dyDescent="0.3">
      <c r="A28" s="45" t="s">
        <v>95</v>
      </c>
      <c r="B28" s="46"/>
      <c r="C28" s="46"/>
      <c r="D28" s="46"/>
      <c r="E28" s="14">
        <f>-5</f>
        <v>-5</v>
      </c>
    </row>
    <row r="29" spans="1:5" ht="28.8" customHeight="1" x14ac:dyDescent="0.3">
      <c r="A29" s="45" t="s">
        <v>96</v>
      </c>
      <c r="B29" s="46"/>
      <c r="C29" s="46"/>
      <c r="D29" s="46"/>
      <c r="E29" s="14">
        <f>-17</f>
        <v>-17</v>
      </c>
    </row>
    <row r="30" spans="1:5" ht="29.4" customHeight="1" x14ac:dyDescent="0.3">
      <c r="A30" s="45" t="s">
        <v>97</v>
      </c>
      <c r="B30" s="46"/>
      <c r="C30" s="46"/>
      <c r="D30" s="46"/>
      <c r="E30" s="14">
        <f>46217.5</f>
        <v>46217.5</v>
      </c>
    </row>
    <row r="31" spans="1:5" ht="30.6" customHeight="1" x14ac:dyDescent="0.3">
      <c r="A31" s="45" t="s">
        <v>98</v>
      </c>
      <c r="B31" s="46"/>
      <c r="C31" s="46"/>
      <c r="D31" s="46"/>
      <c r="E31" s="14">
        <f>596.3</f>
        <v>596.29999999999995</v>
      </c>
    </row>
    <row r="32" spans="1:5" ht="30" customHeight="1" x14ac:dyDescent="0.3">
      <c r="A32" s="45" t="s">
        <v>99</v>
      </c>
      <c r="B32" s="46"/>
      <c r="C32" s="46"/>
      <c r="D32" s="46"/>
      <c r="E32" s="14">
        <f>116.8</f>
        <v>116.8</v>
      </c>
    </row>
    <row r="33" spans="1:5" ht="43.8" customHeight="1" x14ac:dyDescent="0.3">
      <c r="A33" s="45" t="s">
        <v>100</v>
      </c>
      <c r="B33" s="46"/>
      <c r="C33" s="46"/>
      <c r="D33" s="46"/>
      <c r="E33" s="14">
        <f>2420</f>
        <v>2420</v>
      </c>
    </row>
    <row r="34" spans="1:5" ht="30" customHeight="1" x14ac:dyDescent="0.3">
      <c r="A34" s="45" t="s">
        <v>101</v>
      </c>
      <c r="B34" s="46"/>
      <c r="C34" s="46"/>
      <c r="D34" s="46"/>
      <c r="E34" s="14">
        <f>1600</f>
        <v>1600</v>
      </c>
    </row>
    <row r="35" spans="1:5" ht="30" customHeight="1" x14ac:dyDescent="0.3">
      <c r="A35" s="45" t="s">
        <v>102</v>
      </c>
      <c r="B35" s="46"/>
      <c r="C35" s="46"/>
      <c r="D35" s="46"/>
      <c r="E35" s="14">
        <f>15645</f>
        <v>15645</v>
      </c>
    </row>
    <row r="36" spans="1:5" ht="30.6" customHeight="1" x14ac:dyDescent="0.3">
      <c r="A36" s="45" t="s">
        <v>103</v>
      </c>
      <c r="B36" s="46"/>
      <c r="C36" s="46"/>
      <c r="D36" s="46"/>
      <c r="E36" s="14">
        <f>3498</f>
        <v>3498</v>
      </c>
    </row>
    <row r="37" spans="1:5" ht="27.6" customHeight="1" x14ac:dyDescent="0.3">
      <c r="A37" s="45" t="s">
        <v>104</v>
      </c>
      <c r="B37" s="46"/>
      <c r="C37" s="46"/>
      <c r="D37" s="46"/>
      <c r="E37" s="14">
        <f>24.6</f>
        <v>24.6</v>
      </c>
    </row>
    <row r="38" spans="1:5" ht="27.6" customHeight="1" x14ac:dyDescent="0.3">
      <c r="A38" s="45" t="s">
        <v>99</v>
      </c>
      <c r="B38" s="46"/>
      <c r="C38" s="46"/>
      <c r="D38" s="46"/>
      <c r="E38" s="14">
        <f>37768.9</f>
        <v>37768.9</v>
      </c>
    </row>
    <row r="39" spans="1:5" x14ac:dyDescent="0.3">
      <c r="A39" s="51" t="s">
        <v>5</v>
      </c>
      <c r="B39" s="52"/>
      <c r="C39" s="52"/>
      <c r="D39" s="52"/>
      <c r="E39" s="13">
        <f>'Муниципальные районы'!B13-Учреждения!E5+'Муниципальные районы'!B12</f>
        <v>1053620.0704100004</v>
      </c>
    </row>
    <row r="40" spans="1:5" x14ac:dyDescent="0.3">
      <c r="A40" s="15"/>
      <c r="B40" s="16"/>
      <c r="C40" s="16"/>
      <c r="D40" s="6"/>
      <c r="E40" s="17"/>
    </row>
    <row r="41" spans="1:5" x14ac:dyDescent="0.3">
      <c r="A41" s="53" t="s">
        <v>14</v>
      </c>
      <c r="B41" s="55" t="s">
        <v>6</v>
      </c>
      <c r="C41" s="56" t="s">
        <v>7</v>
      </c>
      <c r="D41" s="56"/>
      <c r="E41" s="56"/>
    </row>
    <row r="42" spans="1:5" ht="82.8" x14ac:dyDescent="0.3">
      <c r="A42" s="54"/>
      <c r="B42" s="55"/>
      <c r="C42" s="18" t="s">
        <v>8</v>
      </c>
      <c r="D42" s="18" t="s">
        <v>9</v>
      </c>
      <c r="E42" s="18" t="s">
        <v>10</v>
      </c>
    </row>
    <row r="43" spans="1:5" x14ac:dyDescent="0.3">
      <c r="A43" s="21" t="s">
        <v>39</v>
      </c>
      <c r="B43" s="19">
        <v>432.45083</v>
      </c>
      <c r="C43" s="19">
        <v>67.235320000000002</v>
      </c>
      <c r="D43" s="19">
        <v>4.9240399999999998</v>
      </c>
      <c r="E43" s="19"/>
    </row>
    <row r="44" spans="1:5" x14ac:dyDescent="0.3">
      <c r="A44" s="21" t="s">
        <v>40</v>
      </c>
      <c r="B44" s="19">
        <v>205.5</v>
      </c>
      <c r="C44" s="19"/>
      <c r="D44" s="19"/>
      <c r="E44" s="19"/>
    </row>
    <row r="45" spans="1:5" x14ac:dyDescent="0.3">
      <c r="A45" s="21" t="s">
        <v>41</v>
      </c>
      <c r="B45" s="19">
        <v>7320.1896900000002</v>
      </c>
      <c r="C45" s="19">
        <v>3359.2</v>
      </c>
      <c r="D45" s="19">
        <v>1159.9384</v>
      </c>
      <c r="E45" s="19"/>
    </row>
    <row r="46" spans="1:5" ht="27.6" x14ac:dyDescent="0.3">
      <c r="A46" s="21" t="s">
        <v>42</v>
      </c>
      <c r="B46" s="19">
        <v>2005.39599</v>
      </c>
      <c r="C46" s="19">
        <v>90.447550000000007</v>
      </c>
      <c r="D46" s="19"/>
      <c r="E46" s="19"/>
    </row>
    <row r="47" spans="1:5" x14ac:dyDescent="0.3">
      <c r="A47" s="21" t="s">
        <v>43</v>
      </c>
      <c r="B47" s="19">
        <v>6874.5419499999998</v>
      </c>
      <c r="C47" s="19"/>
      <c r="D47" s="19"/>
      <c r="E47" s="19"/>
    </row>
    <row r="48" spans="1:5" x14ac:dyDescent="0.3">
      <c r="A48" s="21" t="s">
        <v>44</v>
      </c>
      <c r="B48" s="19">
        <v>1000.01707</v>
      </c>
      <c r="C48" s="19">
        <v>1000</v>
      </c>
      <c r="D48" s="19"/>
      <c r="E48" s="19"/>
    </row>
    <row r="49" spans="1:5" ht="27.6" x14ac:dyDescent="0.3">
      <c r="A49" s="21" t="s">
        <v>45</v>
      </c>
      <c r="B49" s="19">
        <v>19172.835319999998</v>
      </c>
      <c r="C49" s="19"/>
      <c r="D49" s="19"/>
      <c r="E49" s="19"/>
    </row>
    <row r="50" spans="1:5" x14ac:dyDescent="0.3">
      <c r="A50" s="21" t="s">
        <v>46</v>
      </c>
      <c r="B50" s="19">
        <v>4</v>
      </c>
      <c r="C50" s="19"/>
      <c r="D50" s="19"/>
      <c r="E50" s="19"/>
    </row>
    <row r="51" spans="1:5" x14ac:dyDescent="0.3">
      <c r="A51" s="21" t="s">
        <v>47</v>
      </c>
      <c r="B51" s="19">
        <v>133283.20551999999</v>
      </c>
      <c r="C51" s="19">
        <v>200</v>
      </c>
      <c r="D51" s="19"/>
      <c r="E51" s="19"/>
    </row>
    <row r="52" spans="1:5" x14ac:dyDescent="0.3">
      <c r="A52" s="21" t="s">
        <v>48</v>
      </c>
      <c r="B52" s="19">
        <v>30778.279429999999</v>
      </c>
      <c r="C52" s="19">
        <v>3258.9411</v>
      </c>
      <c r="D52" s="19">
        <v>1322.3580999999999</v>
      </c>
      <c r="E52" s="19">
        <v>-15.85051</v>
      </c>
    </row>
    <row r="53" spans="1:5" x14ac:dyDescent="0.3">
      <c r="A53" s="21" t="s">
        <v>49</v>
      </c>
      <c r="B53" s="19">
        <v>101379.39422</v>
      </c>
      <c r="C53" s="19">
        <v>-567.49856999999997</v>
      </c>
      <c r="D53" s="19">
        <v>18</v>
      </c>
      <c r="E53" s="19">
        <v>1277.4212500000001</v>
      </c>
    </row>
    <row r="54" spans="1:5" x14ac:dyDescent="0.3">
      <c r="A54" s="21" t="s">
        <v>50</v>
      </c>
      <c r="B54" s="19">
        <v>764.18125999999995</v>
      </c>
      <c r="C54" s="19">
        <v>457.07499000000001</v>
      </c>
      <c r="D54" s="19">
        <v>879.60742000000005</v>
      </c>
      <c r="E54" s="19">
        <v>471.22507000000002</v>
      </c>
    </row>
    <row r="55" spans="1:5" x14ac:dyDescent="0.3">
      <c r="A55" s="21" t="s">
        <v>51</v>
      </c>
      <c r="B55" s="19">
        <v>4858.3130000000001</v>
      </c>
      <c r="C55" s="19"/>
      <c r="D55" s="19"/>
      <c r="E55" s="19"/>
    </row>
    <row r="56" spans="1:5" ht="27.6" x14ac:dyDescent="0.3">
      <c r="A56" s="21" t="s">
        <v>52</v>
      </c>
      <c r="B56" s="19">
        <v>7806.30458</v>
      </c>
      <c r="C56" s="19">
        <v>2550</v>
      </c>
      <c r="D56" s="19">
        <v>23.591339999999999</v>
      </c>
      <c r="E56" s="19"/>
    </row>
    <row r="57" spans="1:5" x14ac:dyDescent="0.3">
      <c r="A57" s="21" t="s">
        <v>53</v>
      </c>
      <c r="B57" s="19">
        <v>2417.9577599999998</v>
      </c>
      <c r="C57" s="19">
        <v>1207.73695</v>
      </c>
      <c r="D57" s="19">
        <v>1172.6619700000001</v>
      </c>
      <c r="E57" s="19"/>
    </row>
    <row r="58" spans="1:5" x14ac:dyDescent="0.3">
      <c r="A58" s="21" t="s">
        <v>54</v>
      </c>
      <c r="B58" s="19">
        <v>2012.13078</v>
      </c>
      <c r="C58" s="19">
        <v>1416.7769599999999</v>
      </c>
      <c r="D58" s="19">
        <v>577.54921999999999</v>
      </c>
      <c r="E58" s="19"/>
    </row>
    <row r="59" spans="1:5" x14ac:dyDescent="0.3">
      <c r="A59" s="21" t="s">
        <v>55</v>
      </c>
      <c r="B59" s="19">
        <v>1606.52441</v>
      </c>
      <c r="C59" s="19">
        <v>1015.83443</v>
      </c>
      <c r="D59" s="19">
        <v>593.24973</v>
      </c>
      <c r="E59" s="19"/>
    </row>
    <row r="60" spans="1:5" ht="27.6" x14ac:dyDescent="0.3">
      <c r="A60" s="21" t="s">
        <v>56</v>
      </c>
      <c r="B60" s="19">
        <v>8498.7244200000005</v>
      </c>
      <c r="C60" s="19">
        <v>5107.4799999999996</v>
      </c>
      <c r="D60" s="19">
        <v>1234.989</v>
      </c>
      <c r="E60" s="19">
        <v>659.95560999999998</v>
      </c>
    </row>
    <row r="61" spans="1:5" x14ac:dyDescent="0.3">
      <c r="A61" s="21" t="s">
        <v>57</v>
      </c>
      <c r="B61" s="19">
        <v>1.94428</v>
      </c>
      <c r="C61" s="19"/>
      <c r="D61" s="19"/>
      <c r="E61" s="19"/>
    </row>
    <row r="62" spans="1:5" x14ac:dyDescent="0.3">
      <c r="A62" s="21" t="s">
        <v>58</v>
      </c>
      <c r="B62" s="19">
        <v>163102.15630999999</v>
      </c>
      <c r="C62" s="19"/>
      <c r="D62" s="19"/>
      <c r="E62" s="19"/>
    </row>
    <row r="63" spans="1:5" x14ac:dyDescent="0.3">
      <c r="A63" s="21" t="s">
        <v>59</v>
      </c>
      <c r="B63" s="19">
        <v>12298.44219</v>
      </c>
      <c r="C63" s="19">
        <v>7600</v>
      </c>
      <c r="D63" s="19">
        <v>2650</v>
      </c>
      <c r="E63" s="19"/>
    </row>
    <row r="64" spans="1:5" x14ac:dyDescent="0.3">
      <c r="A64" s="21" t="s">
        <v>60</v>
      </c>
      <c r="B64" s="19">
        <v>652.09616000000005</v>
      </c>
      <c r="C64" s="19">
        <v>350</v>
      </c>
      <c r="D64" s="19"/>
      <c r="E64" s="19"/>
    </row>
    <row r="65" spans="1:5" x14ac:dyDescent="0.3">
      <c r="A65" s="21" t="s">
        <v>61</v>
      </c>
      <c r="B65" s="19">
        <v>-1019.90333</v>
      </c>
      <c r="C65" s="19">
        <v>-802.61401000000001</v>
      </c>
      <c r="D65" s="19">
        <v>-43.515259999999998</v>
      </c>
      <c r="E65" s="19"/>
    </row>
    <row r="66" spans="1:5" x14ac:dyDescent="0.3">
      <c r="A66" s="21" t="s">
        <v>62</v>
      </c>
      <c r="B66" s="19">
        <v>1757</v>
      </c>
      <c r="C66" s="19">
        <v>1318</v>
      </c>
      <c r="D66" s="19">
        <v>439</v>
      </c>
      <c r="E66" s="19"/>
    </row>
    <row r="67" spans="1:5" x14ac:dyDescent="0.3">
      <c r="A67" s="21" t="s">
        <v>63</v>
      </c>
      <c r="B67" s="19">
        <v>1263.21949</v>
      </c>
      <c r="C67" s="19">
        <v>822.71991000000003</v>
      </c>
      <c r="D67" s="19">
        <v>379.31957999999997</v>
      </c>
      <c r="E67" s="19"/>
    </row>
    <row r="68" spans="1:5" x14ac:dyDescent="0.3">
      <c r="A68" s="21" t="s">
        <v>64</v>
      </c>
      <c r="B68" s="19">
        <v>1863.76602</v>
      </c>
      <c r="C68" s="19">
        <v>1221.7344499999999</v>
      </c>
      <c r="D68" s="19">
        <v>625.52426000000003</v>
      </c>
      <c r="E68" s="19"/>
    </row>
    <row r="69" spans="1:5" x14ac:dyDescent="0.3">
      <c r="A69" s="21" t="s">
        <v>65</v>
      </c>
      <c r="B69" s="19">
        <v>823681.75763999997</v>
      </c>
      <c r="C69" s="19"/>
      <c r="D69" s="19"/>
      <c r="E69" s="19"/>
    </row>
    <row r="70" spans="1:5" x14ac:dyDescent="0.3">
      <c r="A70" s="21" t="s">
        <v>66</v>
      </c>
      <c r="B70" s="19">
        <v>4811.1540000000005</v>
      </c>
      <c r="C70" s="19">
        <v>3204.9349999999999</v>
      </c>
      <c r="D70" s="19">
        <v>995.93</v>
      </c>
      <c r="E70" s="19"/>
    </row>
    <row r="71" spans="1:5" x14ac:dyDescent="0.3">
      <c r="A71" s="21" t="s">
        <v>67</v>
      </c>
      <c r="B71" s="19">
        <v>10205.714</v>
      </c>
      <c r="C71" s="19"/>
      <c r="D71" s="19"/>
      <c r="E71" s="19"/>
    </row>
    <row r="72" spans="1:5" x14ac:dyDescent="0.3">
      <c r="A72" s="21" t="s">
        <v>68</v>
      </c>
      <c r="B72" s="19">
        <v>-6800.5438199999999</v>
      </c>
      <c r="C72" s="19">
        <v>484.05982999999998</v>
      </c>
      <c r="D72" s="19">
        <v>57.576709999999999</v>
      </c>
      <c r="E72" s="19"/>
    </row>
    <row r="73" spans="1:5" x14ac:dyDescent="0.3">
      <c r="A73" s="21" t="s">
        <v>69</v>
      </c>
      <c r="B73" s="19">
        <v>10.62771</v>
      </c>
      <c r="C73" s="19"/>
      <c r="D73" s="19"/>
      <c r="E73" s="19"/>
    </row>
    <row r="74" spans="1:5" x14ac:dyDescent="0.3">
      <c r="A74" s="21" t="s">
        <v>70</v>
      </c>
      <c r="B74" s="19">
        <v>1581.1420000000001</v>
      </c>
      <c r="C74" s="19">
        <v>1058.1220000000001</v>
      </c>
      <c r="D74" s="19">
        <v>341.80399999999997</v>
      </c>
      <c r="E74" s="19"/>
    </row>
    <row r="75" spans="1:5" x14ac:dyDescent="0.3">
      <c r="A75" s="21" t="s">
        <v>71</v>
      </c>
      <c r="B75" s="19">
        <v>146.09616</v>
      </c>
      <c r="C75" s="19"/>
      <c r="D75" s="19"/>
      <c r="E75" s="19"/>
    </row>
    <row r="76" spans="1:5" x14ac:dyDescent="0.3">
      <c r="A76" s="21" t="s">
        <v>72</v>
      </c>
      <c r="B76" s="19">
        <v>20.787400000000002</v>
      </c>
      <c r="C76" s="19"/>
      <c r="D76" s="19"/>
      <c r="E76" s="19"/>
    </row>
    <row r="77" spans="1:5" x14ac:dyDescent="0.3">
      <c r="A77" s="21" t="s">
        <v>73</v>
      </c>
      <c r="B77" s="19">
        <v>249.49142000000001</v>
      </c>
      <c r="C77" s="19"/>
      <c r="D77" s="19"/>
      <c r="E77" s="19"/>
    </row>
    <row r="78" spans="1:5" x14ac:dyDescent="0.3">
      <c r="A78" s="21" t="s">
        <v>74</v>
      </c>
      <c r="B78" s="19">
        <v>419.52551</v>
      </c>
      <c r="C78" s="19">
        <v>231.07711</v>
      </c>
      <c r="D78" s="19">
        <v>69.871030000000005</v>
      </c>
      <c r="E78" s="19"/>
    </row>
    <row r="79" spans="1:5" x14ac:dyDescent="0.3">
      <c r="A79" s="21" t="s">
        <v>75</v>
      </c>
      <c r="B79" s="19">
        <v>623.62699999999995</v>
      </c>
      <c r="C79" s="19">
        <v>500</v>
      </c>
      <c r="D79" s="19">
        <v>42.834000000000003</v>
      </c>
      <c r="E79" s="19"/>
    </row>
    <row r="80" spans="1:5" x14ac:dyDescent="0.3">
      <c r="A80" s="23" t="s">
        <v>76</v>
      </c>
      <c r="B80" s="20">
        <v>1345288.0463700001</v>
      </c>
      <c r="C80" s="20">
        <v>35151.263019999999</v>
      </c>
      <c r="D80" s="20">
        <v>12545.213540000001</v>
      </c>
      <c r="E80" s="20">
        <v>2392.7514200000001</v>
      </c>
    </row>
  </sheetData>
  <mergeCells count="39">
    <mergeCell ref="A34:D34"/>
    <mergeCell ref="A35:D35"/>
    <mergeCell ref="A36:D36"/>
    <mergeCell ref="A37:D37"/>
    <mergeCell ref="A38:D38"/>
    <mergeCell ref="A1:E1"/>
    <mergeCell ref="A2:E2"/>
    <mergeCell ref="A5:D5"/>
    <mergeCell ref="A39:D39"/>
    <mergeCell ref="A41:A42"/>
    <mergeCell ref="B41:B42"/>
    <mergeCell ref="C41:E41"/>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31:D31"/>
    <mergeCell ref="A32:D32"/>
    <mergeCell ref="A33:D33"/>
    <mergeCell ref="A26:D26"/>
    <mergeCell ref="A27:D27"/>
    <mergeCell ref="A28:D28"/>
    <mergeCell ref="A29:D29"/>
    <mergeCell ref="A30:D30"/>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view="pageBreakPreview" topLeftCell="A7" zoomScaleNormal="100" zoomScaleSheetLayoutView="100" workbookViewId="0">
      <selection activeCell="B14" sqref="B14"/>
    </sheetView>
  </sheetViews>
  <sheetFormatPr defaultRowHeight="14.4" x14ac:dyDescent="0.3"/>
  <cols>
    <col min="1" max="1" width="38.33203125" customWidth="1"/>
    <col min="2" max="3" width="13.109375" customWidth="1"/>
    <col min="4" max="4" width="13.33203125" customWidth="1"/>
    <col min="5" max="5" width="13.109375" customWidth="1"/>
    <col min="6" max="6" width="13.33203125" customWidth="1"/>
    <col min="7" max="7" width="13" customWidth="1"/>
    <col min="8" max="8" width="13.21875" customWidth="1"/>
    <col min="9" max="9" width="13.6640625" customWidth="1"/>
    <col min="10" max="10" width="12.6640625" customWidth="1"/>
    <col min="11" max="11" width="11" customWidth="1"/>
    <col min="12" max="12" width="13.33203125" customWidth="1"/>
    <col min="13" max="14" width="12.88671875" customWidth="1"/>
    <col min="15" max="15" width="13.6640625" customWidth="1"/>
    <col min="16" max="16" width="10.6640625" customWidth="1"/>
  </cols>
  <sheetData>
    <row r="1" spans="1:20" s="29" customFormat="1" ht="15.6" x14ac:dyDescent="0.3">
      <c r="A1" s="43" t="s">
        <v>38</v>
      </c>
      <c r="C1" s="30" t="s">
        <v>13</v>
      </c>
    </row>
    <row r="2" spans="1:20" x14ac:dyDescent="0.3">
      <c r="A2" s="38" t="str">
        <f>TEXT(EndData2,"[$-FC19]ДД.ММ.ГГГ")</f>
        <v>27.09.2018</v>
      </c>
      <c r="B2" s="38">
        <f>A2+1</f>
        <v>43371</v>
      </c>
      <c r="C2" s="44" t="str">
        <f>TEXT(B2,"[$-FC19]ДД.ММ.ГГГ")</f>
        <v>28.09.2018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c r="G4" s="40"/>
      <c r="H4" s="40"/>
      <c r="I4" s="40"/>
      <c r="J4" s="40"/>
      <c r="K4" s="40"/>
      <c r="L4" s="40">
        <v>4521</v>
      </c>
      <c r="M4" s="40"/>
      <c r="N4" s="40">
        <v>5560</v>
      </c>
      <c r="O4" s="40"/>
      <c r="P4" s="26">
        <v>10081</v>
      </c>
      <c r="Q4" s="27"/>
      <c r="R4" s="27"/>
      <c r="S4" s="27"/>
      <c r="T4" s="27"/>
    </row>
    <row r="5" spans="1:20" ht="106.2" x14ac:dyDescent="0.3">
      <c r="A5" s="25" t="s">
        <v>32</v>
      </c>
      <c r="B5" s="40"/>
      <c r="C5" s="40"/>
      <c r="D5" s="40"/>
      <c r="E5" s="40"/>
      <c r="F5" s="40"/>
      <c r="G5" s="40"/>
      <c r="H5" s="40"/>
      <c r="I5" s="40"/>
      <c r="J5" s="40"/>
      <c r="K5" s="40"/>
      <c r="L5" s="40">
        <v>2466.8398000000002</v>
      </c>
      <c r="M5" s="40"/>
      <c r="N5" s="40"/>
      <c r="O5" s="40">
        <v>148.41292000000001</v>
      </c>
      <c r="P5" s="26">
        <v>2615.25272</v>
      </c>
      <c r="Q5" s="27"/>
      <c r="R5" s="27"/>
      <c r="S5" s="27"/>
      <c r="T5" s="27"/>
    </row>
    <row r="6" spans="1:20" ht="66.599999999999994" x14ac:dyDescent="0.3">
      <c r="A6" s="25" t="s">
        <v>33</v>
      </c>
      <c r="B6" s="40">
        <v>99.546840000000003</v>
      </c>
      <c r="C6" s="40"/>
      <c r="D6" s="40"/>
      <c r="E6" s="40"/>
      <c r="F6" s="40"/>
      <c r="G6" s="40"/>
      <c r="H6" s="40"/>
      <c r="I6" s="40"/>
      <c r="J6" s="40"/>
      <c r="K6" s="40"/>
      <c r="L6" s="40"/>
      <c r="M6" s="40"/>
      <c r="N6" s="40"/>
      <c r="O6" s="40"/>
      <c r="P6" s="26">
        <v>99.546840000000003</v>
      </c>
      <c r="Q6" s="27"/>
      <c r="R6" s="27"/>
      <c r="S6" s="27"/>
      <c r="T6" s="27"/>
    </row>
    <row r="7" spans="1:20" ht="79.8" x14ac:dyDescent="0.3">
      <c r="A7" s="25" t="s">
        <v>34</v>
      </c>
      <c r="B7" s="40"/>
      <c r="C7" s="40"/>
      <c r="D7" s="40"/>
      <c r="E7" s="40"/>
      <c r="F7" s="40">
        <v>832.1</v>
      </c>
      <c r="G7" s="40"/>
      <c r="H7" s="40"/>
      <c r="I7" s="40"/>
      <c r="J7" s="40"/>
      <c r="K7" s="40"/>
      <c r="L7" s="40"/>
      <c r="M7" s="40"/>
      <c r="N7" s="40"/>
      <c r="O7" s="40"/>
      <c r="P7" s="26">
        <v>832.1</v>
      </c>
      <c r="Q7" s="27"/>
      <c r="R7" s="27"/>
      <c r="S7" s="27"/>
      <c r="T7" s="27"/>
    </row>
    <row r="8" spans="1:20" ht="119.4" x14ac:dyDescent="0.3">
      <c r="A8" s="25" t="s">
        <v>35</v>
      </c>
      <c r="B8" s="40">
        <v>2747.4244800000001</v>
      </c>
      <c r="C8" s="40"/>
      <c r="D8" s="40"/>
      <c r="E8" s="40"/>
      <c r="F8" s="40"/>
      <c r="G8" s="40"/>
      <c r="H8" s="40"/>
      <c r="I8" s="40"/>
      <c r="J8" s="40"/>
      <c r="K8" s="40"/>
      <c r="L8" s="40"/>
      <c r="M8" s="40"/>
      <c r="N8" s="40"/>
      <c r="O8" s="40"/>
      <c r="P8" s="26">
        <v>2747.4244800000001</v>
      </c>
      <c r="Q8" s="27"/>
      <c r="R8" s="27"/>
      <c r="S8" s="27"/>
      <c r="T8" s="27"/>
    </row>
    <row r="9" spans="1:20" ht="27" x14ac:dyDescent="0.3">
      <c r="A9" s="25" t="s">
        <v>36</v>
      </c>
      <c r="B9" s="40"/>
      <c r="C9" s="40"/>
      <c r="D9" s="40"/>
      <c r="E9" s="40"/>
      <c r="F9" s="40"/>
      <c r="G9" s="40"/>
      <c r="H9" s="40"/>
      <c r="I9" s="40"/>
      <c r="J9" s="40"/>
      <c r="K9" s="40"/>
      <c r="L9" s="40"/>
      <c r="M9" s="40"/>
      <c r="N9" s="40">
        <v>780</v>
      </c>
      <c r="O9" s="40"/>
      <c r="P9" s="26">
        <v>780</v>
      </c>
      <c r="Q9" s="27"/>
      <c r="R9" s="27"/>
      <c r="S9" s="27"/>
      <c r="T9" s="27"/>
    </row>
    <row r="10" spans="1:20" x14ac:dyDescent="0.3">
      <c r="A10" s="33" t="s">
        <v>37</v>
      </c>
      <c r="B10" s="41">
        <v>2846.9713200000001</v>
      </c>
      <c r="C10" s="41"/>
      <c r="D10" s="41"/>
      <c r="E10" s="41"/>
      <c r="F10" s="41">
        <v>832.1</v>
      </c>
      <c r="G10" s="41"/>
      <c r="H10" s="41"/>
      <c r="I10" s="41"/>
      <c r="J10" s="41"/>
      <c r="K10" s="41"/>
      <c r="L10" s="41">
        <v>6987.8397999999997</v>
      </c>
      <c r="M10" s="41"/>
      <c r="N10" s="41">
        <v>6340</v>
      </c>
      <c r="O10" s="41">
        <v>148.41292000000001</v>
      </c>
      <c r="P10" s="26">
        <v>17155.32404</v>
      </c>
      <c r="Q10" s="34"/>
      <c r="R10" s="34"/>
      <c r="S10" s="34"/>
      <c r="T10" s="34"/>
    </row>
    <row r="12" spans="1:20" x14ac:dyDescent="0.3">
      <c r="A12" s="37" t="s">
        <v>30</v>
      </c>
      <c r="B12" s="36">
        <f>Учреждения!B80+'Муниципальные районы'!P10</f>
        <v>1362443.3704100002</v>
      </c>
    </row>
    <row r="13" spans="1:20" ht="32.25" customHeight="1" x14ac:dyDescent="0.3">
      <c r="A13" s="37" t="str">
        <f>CONCATENATE("Остатки бюджетных средств на ",C2,"г.")</f>
        <v>Остатки бюджетных средств на 28.09.2018г.</v>
      </c>
      <c r="B13" s="36">
        <f>2823074.7</f>
        <v>2823074.7</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2018-10-02T03:28:27Z</dcterms:modified>
</cp:coreProperties>
</file>