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firstSheet="2" activeTab="7"/>
  </bookViews>
  <sheets>
    <sheet name="11204013020000120" sheetId="1" r:id="rId1"/>
    <sheet name="11204014020000120" sheetId="3" r:id="rId2"/>
    <sheet name="11204015020000120" sheetId="5" r:id="rId3"/>
    <sheet name="1130141001000130" sheetId="6" r:id="rId4"/>
    <sheet name="1130299202600130" sheetId="7" r:id="rId5"/>
    <sheet name="11601072010000140" sheetId="10" r:id="rId6"/>
    <sheet name="11601082010000140" sheetId="11" r:id="rId7"/>
    <sheet name="11607010(30)020000140" sheetId="12" r:id="rId8"/>
  </sheets>
  <calcPr calcId="162913"/>
</workbook>
</file>

<file path=xl/calcChain.xml><?xml version="1.0" encoding="utf-8"?>
<calcChain xmlns="http://schemas.openxmlformats.org/spreadsheetml/2006/main">
  <c r="G12" i="7" l="1"/>
  <c r="H18" i="12"/>
  <c r="I33" i="3"/>
  <c r="H14" i="1"/>
  <c r="I14" i="1"/>
  <c r="I25" i="1"/>
  <c r="H12" i="7" l="1"/>
  <c r="H13" i="7" s="1"/>
  <c r="G13" i="7"/>
  <c r="H22" i="12"/>
  <c r="I18" i="12"/>
  <c r="I22" i="12" s="1"/>
  <c r="J9" i="11"/>
  <c r="K9" i="11" s="1"/>
  <c r="H9" i="11"/>
  <c r="G13" i="11"/>
  <c r="F13" i="11"/>
  <c r="I12" i="11"/>
  <c r="E12" i="11"/>
  <c r="E13" i="11" s="1"/>
  <c r="I11" i="11"/>
  <c r="J11" i="11" s="1"/>
  <c r="K11" i="11" s="1"/>
  <c r="K10" i="11"/>
  <c r="F13" i="10"/>
  <c r="G13" i="10"/>
  <c r="I12" i="7" l="1"/>
  <c r="I13" i="7" s="1"/>
  <c r="J12" i="7"/>
  <c r="J13" i="7" s="1"/>
  <c r="J18" i="12"/>
  <c r="J22" i="12" s="1"/>
  <c r="J12" i="11"/>
  <c r="K12" i="11" s="1"/>
  <c r="I7" i="12"/>
  <c r="J7" i="12" s="1"/>
  <c r="H7" i="12"/>
  <c r="H5" i="12"/>
  <c r="G7" i="11"/>
  <c r="H7" i="11" s="1"/>
  <c r="F7" i="11"/>
  <c r="E7" i="11"/>
  <c r="H6" i="11"/>
  <c r="I6" i="11" s="1"/>
  <c r="E12" i="10"/>
  <c r="E13" i="10" s="1"/>
  <c r="H9" i="10" s="1"/>
  <c r="H11" i="10"/>
  <c r="I11" i="10" s="1"/>
  <c r="J11" i="10" s="1"/>
  <c r="K11" i="10" s="1"/>
  <c r="H10" i="10"/>
  <c r="I10" i="10" s="1"/>
  <c r="J10" i="10" s="1"/>
  <c r="K10" i="10" s="1"/>
  <c r="G7" i="10"/>
  <c r="H7" i="10" s="1"/>
  <c r="I7" i="10" s="1"/>
  <c r="F7" i="10"/>
  <c r="H6" i="10"/>
  <c r="I6" i="10" s="1"/>
  <c r="E7" i="10"/>
  <c r="G4" i="7"/>
  <c r="G5" i="7" s="1"/>
  <c r="E5" i="6"/>
  <c r="E7" i="6" s="1"/>
  <c r="F7" i="6"/>
  <c r="G7" i="6"/>
  <c r="H7" i="6" s="1"/>
  <c r="K18" i="12" l="1"/>
  <c r="K22" i="12" s="1"/>
  <c r="H13" i="10"/>
  <c r="H11" i="12"/>
  <c r="H4" i="7"/>
  <c r="H5" i="7" s="1"/>
  <c r="I5" i="12"/>
  <c r="J5" i="12" s="1"/>
  <c r="K5" i="12" s="1"/>
  <c r="K7" i="12"/>
  <c r="I7" i="11"/>
  <c r="H5" i="11"/>
  <c r="H17" i="11" s="1"/>
  <c r="J6" i="11"/>
  <c r="K6" i="11" s="1"/>
  <c r="J6" i="10"/>
  <c r="K6" i="10" s="1"/>
  <c r="I12" i="10"/>
  <c r="J12" i="10" s="1"/>
  <c r="K12" i="10" s="1"/>
  <c r="I13" i="10"/>
  <c r="J7" i="10"/>
  <c r="I5" i="10"/>
  <c r="I17" i="10" s="1"/>
  <c r="H5" i="10"/>
  <c r="H17" i="10" s="1"/>
  <c r="H6" i="6"/>
  <c r="H5" i="6" s="1"/>
  <c r="H11" i="6" s="1"/>
  <c r="I7" i="6"/>
  <c r="H14" i="5"/>
  <c r="H10" i="5" s="1"/>
  <c r="F4" i="5"/>
  <c r="G4" i="5"/>
  <c r="E4" i="5"/>
  <c r="H12" i="5"/>
  <c r="I12" i="5" s="1"/>
  <c r="J12" i="5" s="1"/>
  <c r="K12" i="5" s="1"/>
  <c r="H11" i="5"/>
  <c r="I11" i="5" s="1"/>
  <c r="J11" i="5" s="1"/>
  <c r="K11" i="5" s="1"/>
  <c r="H15" i="5"/>
  <c r="I4" i="7" l="1"/>
  <c r="I5" i="7" s="1"/>
  <c r="J7" i="11"/>
  <c r="I5" i="11"/>
  <c r="I17" i="11" s="1"/>
  <c r="I14" i="5"/>
  <c r="I10" i="5" s="1"/>
  <c r="J13" i="10"/>
  <c r="K7" i="10"/>
  <c r="K5" i="10" s="1"/>
  <c r="K17" i="10" s="1"/>
  <c r="J5" i="10"/>
  <c r="J17" i="10" s="1"/>
  <c r="J4" i="7"/>
  <c r="J5" i="7" s="1"/>
  <c r="I6" i="6"/>
  <c r="I5" i="6" s="1"/>
  <c r="I11" i="6" s="1"/>
  <c r="J7" i="6"/>
  <c r="I15" i="5"/>
  <c r="J15" i="5" s="1"/>
  <c r="H13" i="5"/>
  <c r="K13" i="10" l="1"/>
  <c r="K7" i="11"/>
  <c r="K5" i="11" s="1"/>
  <c r="K17" i="11" s="1"/>
  <c r="J5" i="11"/>
  <c r="J17" i="11" s="1"/>
  <c r="J14" i="5"/>
  <c r="K14" i="5" s="1"/>
  <c r="K10" i="5" s="1"/>
  <c r="J6" i="6"/>
  <c r="K6" i="6" s="1"/>
  <c r="K7" i="6"/>
  <c r="K15" i="5"/>
  <c r="I13" i="5"/>
  <c r="J13" i="5" s="1"/>
  <c r="K13" i="5" s="1"/>
  <c r="J10" i="5" l="1"/>
  <c r="J5" i="6"/>
  <c r="J11" i="6" s="1"/>
  <c r="K5" i="6"/>
  <c r="K11" i="6" s="1"/>
  <c r="F6" i="5"/>
  <c r="G6" i="5"/>
  <c r="H6" i="5" s="1"/>
  <c r="I6" i="5" s="1"/>
  <c r="J6" i="5" s="1"/>
  <c r="K6" i="5" s="1"/>
  <c r="E6" i="5"/>
  <c r="G5" i="5"/>
  <c r="F5" i="5"/>
  <c r="E5" i="5"/>
  <c r="I8" i="5"/>
  <c r="J8" i="5" s="1"/>
  <c r="K8" i="5" s="1"/>
  <c r="H8" i="5"/>
  <c r="H7" i="5"/>
  <c r="I7" i="5" s="1"/>
  <c r="J7" i="5" s="1"/>
  <c r="K7" i="5" s="1"/>
  <c r="G29" i="3"/>
  <c r="H29" i="3" s="1"/>
  <c r="I29" i="3" s="1"/>
  <c r="F29" i="3"/>
  <c r="E29" i="3"/>
  <c r="G13" i="3"/>
  <c r="F13" i="3"/>
  <c r="E13" i="3"/>
  <c r="H13" i="3" s="1"/>
  <c r="F15" i="3"/>
  <c r="E15" i="3"/>
  <c r="I5" i="3"/>
  <c r="H5" i="3"/>
  <c r="J5" i="3" s="1"/>
  <c r="H8" i="3"/>
  <c r="H5" i="1"/>
  <c r="I5" i="1"/>
  <c r="J5" i="1"/>
  <c r="K5" i="1" s="1"/>
  <c r="H13" i="1"/>
  <c r="I13" i="1" s="1"/>
  <c r="J13" i="1" s="1"/>
  <c r="K13" i="1" s="1"/>
  <c r="F13" i="1"/>
  <c r="H21" i="1"/>
  <c r="I13" i="3" l="1"/>
  <c r="J13" i="3"/>
  <c r="K13" i="3" s="1"/>
  <c r="I21" i="1"/>
  <c r="K5" i="3"/>
  <c r="H5" i="5"/>
  <c r="H4" i="5" s="1"/>
  <c r="H19" i="5" s="1"/>
  <c r="J29" i="3"/>
  <c r="K29" i="3" s="1"/>
  <c r="H24" i="3"/>
  <c r="H25" i="3" s="1"/>
  <c r="G24" i="3"/>
  <c r="G25" i="3" s="1"/>
  <c r="H26" i="3" s="1"/>
  <c r="H7" i="3"/>
  <c r="G8" i="3"/>
  <c r="G9" i="3" s="1"/>
  <c r="H10" i="3" s="1"/>
  <c r="H11" i="3"/>
  <c r="G8" i="1"/>
  <c r="J21" i="1" l="1"/>
  <c r="K21" i="1" s="1"/>
  <c r="I5" i="5"/>
  <c r="I4" i="5" s="1"/>
  <c r="I19" i="5" s="1"/>
  <c r="J5" i="5"/>
  <c r="G16" i="3"/>
  <c r="G17" i="3" s="1"/>
  <c r="H18" i="3" s="1"/>
  <c r="H9" i="3"/>
  <c r="I10" i="3" s="1"/>
  <c r="H23" i="3"/>
  <c r="I24" i="3" s="1"/>
  <c r="H6" i="3"/>
  <c r="I11" i="3" s="1"/>
  <c r="H16" i="3"/>
  <c r="H17" i="3" s="1"/>
  <c r="I8" i="3"/>
  <c r="I26" i="3"/>
  <c r="H19" i="3"/>
  <c r="K5" i="5" l="1"/>
  <c r="K4" i="5" s="1"/>
  <c r="K19" i="5" s="1"/>
  <c r="J4" i="5"/>
  <c r="J19" i="5" s="1"/>
  <c r="H15" i="3"/>
  <c r="I16" i="3" s="1"/>
  <c r="I6" i="3"/>
  <c r="H14" i="3"/>
  <c r="H33" i="3" s="1"/>
  <c r="I18" i="3"/>
  <c r="I25" i="3"/>
  <c r="I23" i="3"/>
  <c r="I7" i="3"/>
  <c r="I9" i="3"/>
  <c r="I19" i="3" l="1"/>
  <c r="I14" i="3" s="1"/>
  <c r="J8" i="3"/>
  <c r="J24" i="3"/>
  <c r="J26" i="3"/>
  <c r="J11" i="3"/>
  <c r="J10" i="3"/>
  <c r="I15" i="3"/>
  <c r="I17" i="3"/>
  <c r="J6" i="3" l="1"/>
  <c r="J7" i="3"/>
  <c r="K8" i="3" s="1"/>
  <c r="J9" i="3"/>
  <c r="K10" i="3" s="1"/>
  <c r="J18" i="3"/>
  <c r="J16" i="3"/>
  <c r="J25" i="3"/>
  <c r="K26" i="3" s="1"/>
  <c r="J23" i="3"/>
  <c r="K24" i="3" s="1"/>
  <c r="J19" i="3"/>
  <c r="J15" i="3" l="1"/>
  <c r="K16" i="3" s="1"/>
  <c r="J17" i="3"/>
  <c r="K18" i="3" s="1"/>
  <c r="K11" i="3"/>
  <c r="K6" i="3" s="1"/>
  <c r="J14" i="3"/>
  <c r="K9" i="3"/>
  <c r="K7" i="3"/>
  <c r="K23" i="3"/>
  <c r="K25" i="3"/>
  <c r="K19" i="3" l="1"/>
  <c r="K14" i="3" s="1"/>
  <c r="K33" i="3" s="1"/>
  <c r="J33" i="3"/>
  <c r="K15" i="3"/>
  <c r="K17" i="3"/>
  <c r="G9" i="1" l="1"/>
  <c r="H10" i="1" s="1"/>
  <c r="H8" i="1"/>
  <c r="H7" i="1" s="1"/>
  <c r="H19" i="1"/>
  <c r="H16" i="1"/>
  <c r="H17" i="1" s="1"/>
  <c r="G16" i="1"/>
  <c r="G17" i="1" s="1"/>
  <c r="H9" i="1" l="1"/>
  <c r="I10" i="1" s="1"/>
  <c r="H15" i="1"/>
  <c r="I16" i="1" s="1"/>
  <c r="I15" i="1" s="1"/>
  <c r="J16" i="1" s="1"/>
  <c r="H18" i="1"/>
  <c r="I18" i="1"/>
  <c r="I8" i="1"/>
  <c r="I17" i="1" l="1"/>
  <c r="J18" i="1" s="1"/>
  <c r="I19" i="1"/>
  <c r="J19" i="1" s="1"/>
  <c r="J15" i="1"/>
  <c r="K16" i="1" s="1"/>
  <c r="J17" i="1"/>
  <c r="H25" i="1"/>
  <c r="I7" i="1"/>
  <c r="I9" i="1"/>
  <c r="K18" i="1" l="1"/>
  <c r="J14" i="1"/>
  <c r="K19" i="1" s="1"/>
  <c r="K15" i="1"/>
  <c r="K17" i="1"/>
  <c r="J10" i="1"/>
  <c r="J8" i="1"/>
  <c r="K14" i="1" l="1"/>
  <c r="J25" i="1"/>
  <c r="J9" i="1"/>
  <c r="K10" i="1" s="1"/>
  <c r="J7" i="1"/>
  <c r="K8" i="1" s="1"/>
  <c r="K7" i="1" l="1"/>
  <c r="K9" i="1"/>
  <c r="K25" i="1"/>
  <c r="I11" i="12"/>
  <c r="J11" i="12"/>
  <c r="K11" i="12"/>
</calcChain>
</file>

<file path=xl/sharedStrings.xml><?xml version="1.0" encoding="utf-8"?>
<sst xmlns="http://schemas.openxmlformats.org/spreadsheetml/2006/main" count="317" uniqueCount="158">
  <si>
    <t>№ п/п</t>
  </si>
  <si>
    <t>Наименование</t>
  </si>
  <si>
    <t>Показатель</t>
  </si>
  <si>
    <t>ед.изм.</t>
  </si>
  <si>
    <t>руб.</t>
  </si>
  <si>
    <t xml:space="preserve">Значение </t>
  </si>
  <si>
    <r>
      <t>К</t>
    </r>
    <r>
      <rPr>
        <i/>
        <vertAlign val="subscript"/>
        <sz val="14"/>
        <color theme="1"/>
        <rFont val="Times New Roman"/>
        <family val="1"/>
        <charset val="204"/>
      </rPr>
      <t>1</t>
    </r>
  </si>
  <si>
    <t>куб.м.</t>
  </si>
  <si>
    <t>тыс. руб.</t>
  </si>
  <si>
    <t>При проведении мероприятий по охране, защите, воспроизводству лесов</t>
  </si>
  <si>
    <t>Объем древесины, предоставленный для заготовки по договорам купли-продажи лесных насаждений при осуществлении мероприятий по охране, защите , воспроизводству лесов</t>
  </si>
  <si>
    <t>Темп роста (снижения) объема древесины, подлежащего заготовке по договорам купли продажи лесных насаждений при осуществлении мероприятий по охране, защите, воспроизводству лесов</t>
  </si>
  <si>
    <t>Договора заключаемые с субъектами малого и среднего предпринимательства</t>
  </si>
  <si>
    <t>Объем дебиторской задолженности (недоимки) по договорам купли-продажи лесных насаждений</t>
  </si>
  <si>
    <t>Корректирующая сумма поступлений</t>
  </si>
  <si>
    <t>R</t>
  </si>
  <si>
    <t xml:space="preserve">Объем древесины, предоставленный для заготовки по договорам аренды лесных участков, находящихся в федеральной собственности </t>
  </si>
  <si>
    <r>
      <t>Q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ар</t>
    </r>
  </si>
  <si>
    <r>
      <t>T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Qар</t>
    </r>
  </si>
  <si>
    <t xml:space="preserve">Темп роста (снижения) объема древесины, подлежащего заготовке по договорам аренды лесных участков, находящихся в федеральной собственности </t>
  </si>
  <si>
    <r>
      <t>К</t>
    </r>
    <r>
      <rPr>
        <i/>
        <vertAlign val="subscript"/>
        <sz val="14"/>
        <color rgb="FF000000"/>
        <rFont val="Times New Roman"/>
        <family val="1"/>
        <charset val="204"/>
      </rPr>
      <t>2</t>
    </r>
  </si>
  <si>
    <r>
      <t>S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ар</t>
    </r>
  </si>
  <si>
    <t>гектар</t>
  </si>
  <si>
    <t>Договора аренды (без изъятия лесных ресурсов)</t>
  </si>
  <si>
    <t>Договора аренды (заготовка древесины)</t>
  </si>
  <si>
    <t>Договора аренды (с изъятием лесных ресурсов)</t>
  </si>
  <si>
    <r>
      <t>V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ар</t>
    </r>
  </si>
  <si>
    <r>
      <t>T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Vар</t>
    </r>
  </si>
  <si>
    <t>Темп роста (снижения) объема лесных ресурсов (за исключением древесины), подлежащих заготовке по предоставленным договорам аренды лесных участков</t>
  </si>
  <si>
    <t>тыс. куб.м.</t>
  </si>
  <si>
    <r>
      <t>Z</t>
    </r>
    <r>
      <rPr>
        <i/>
        <vertAlign val="superscript"/>
        <sz val="14"/>
        <color rgb="FF000000"/>
        <rFont val="Times New Roman"/>
        <family val="1"/>
        <charset val="204"/>
      </rPr>
      <t xml:space="preserve">ср </t>
    </r>
    <r>
      <rPr>
        <i/>
        <vertAlign val="subscript"/>
        <sz val="14"/>
        <color rgb="FF000000"/>
        <rFont val="Times New Roman"/>
        <family val="1"/>
        <charset val="204"/>
      </rPr>
      <t>ар</t>
    </r>
  </si>
  <si>
    <r>
      <t>С</t>
    </r>
    <r>
      <rPr>
        <i/>
        <vertAlign val="superscript"/>
        <sz val="14"/>
        <color theme="1"/>
        <rFont val="Times New Roman"/>
        <family val="1"/>
        <charset val="204"/>
      </rPr>
      <t>Qк-пр</t>
    </r>
    <r>
      <rPr>
        <i/>
        <vertAlign val="subscript"/>
        <sz val="14"/>
        <color theme="1"/>
        <rFont val="Times New Roman"/>
        <family val="1"/>
        <charset val="204"/>
      </rPr>
      <t>ОЗВЛ</t>
    </r>
  </si>
  <si>
    <t xml:space="preserve">Площадь лесных участков, находящихся в федеральной собственности, предоставленных по договорам аренды </t>
  </si>
  <si>
    <t>Темп роста (снижения) площади  лесных участков, находящихся в федеральной собственности, предоставленных по договорам аренды</t>
  </si>
  <si>
    <t>Корректирующая сумма поступлении, учитывающая отдельные решения Президента Российской Федерации, Правительства Российской Федерации, а также проекты нормативных правовых актов Президента Российской Федерации, Правительства Российской Федерации и другие факторы, влияющие на объем прогнозируемых доходов, в том числе фактические поступления платежей (тыс. руб.).</t>
  </si>
  <si>
    <t>( кг)</t>
  </si>
  <si>
    <r>
      <t>П</t>
    </r>
    <r>
      <rPr>
        <b/>
        <i/>
        <vertAlign val="subscript"/>
        <sz val="14"/>
        <color theme="1"/>
        <rFont val="Times New Roman"/>
        <family val="1"/>
        <charset val="204"/>
      </rPr>
      <t xml:space="preserve">к-пр </t>
    </r>
    <r>
      <rPr>
        <b/>
        <i/>
        <vertAlign val="superscript"/>
        <sz val="14"/>
        <color theme="1"/>
        <rFont val="Times New Roman"/>
        <family val="1"/>
        <charset val="204"/>
      </rPr>
      <t>прев</t>
    </r>
    <r>
      <rPr>
        <b/>
        <i/>
        <vertAlign val="subscript"/>
        <sz val="14"/>
        <color theme="1"/>
        <rFont val="Times New Roman"/>
        <family val="1"/>
        <charset val="204"/>
      </rPr>
      <t xml:space="preserve"> </t>
    </r>
  </si>
  <si>
    <t xml:space="preserve">Причитающийся в краевой бюджет объем платежей за заготовку древесины по договорам купли-продажи лесных насаждений при осуществлении мероприятий по охране, защите, воспроизводству лесов </t>
  </si>
  <si>
    <t>Средняя ставка платы в части, превышающей минимальную ставку платы за единицу объема древесины по договорам купли-продажи лесных насаждений при осуществлении мероприятий по охране, защите, воспроизводству лесов, сложившийся по итогам предыдущего года</t>
  </si>
  <si>
    <t>Коэффициент, характеризующий рост (снижение) ставки платы в части, превышающей минимальную ставку платы за единицу объема древесины соответственно по договорам купли-продажи лесных насаждений при осуществлении мероприятий по охране, защите, воспроизводству лесов</t>
  </si>
  <si>
    <t>Средний объем древесины, подлежащий заготовке по договорам купли-продажи лесных насаждений при осуществлении мероприятий по охране, защите, воспроизводству лесов, за три года, предшествующих прогнозируемому году</t>
  </si>
  <si>
    <t xml:space="preserve">Средний темп роста (снижения) объема древесины, подлежащего заготовке по договорам купли-продажи лесных насаждений при осуществлении мероприятий по охране, защите, воспроизводству лесов, за три отчетных года, предшествующих прогнозируемому году </t>
  </si>
  <si>
    <r>
      <t>К</t>
    </r>
    <r>
      <rPr>
        <i/>
        <sz val="10"/>
        <color rgb="FF000000"/>
        <rFont val="Times New Roman"/>
        <family val="1"/>
        <charset val="204"/>
      </rPr>
      <t>2</t>
    </r>
  </si>
  <si>
    <t>Коэффициент, характеризующий рост (снижение) ставки платы в части, превышающей минимальную ставку платы за единицу объема древесины соответственно по договорам купли-продажи лесных насаждений заключаемым с субъектами милого и среднего предпринимательства</t>
  </si>
  <si>
    <t>Причитающийся в краевой бюджет объем платежей за заготовку древесины по договорам купли-продажи лесных насаждений, заключаемых с субъектами малого и среднего предпринимательства</t>
  </si>
  <si>
    <t>3.1</t>
  </si>
  <si>
    <r>
      <t>Q</t>
    </r>
    <r>
      <rPr>
        <i/>
        <vertAlign val="superscript"/>
        <sz val="14"/>
        <color theme="1"/>
        <rFont val="Times New Roman"/>
        <family val="1"/>
        <charset val="204"/>
      </rPr>
      <t xml:space="preserve">ср </t>
    </r>
    <r>
      <rPr>
        <i/>
        <vertAlign val="subscript"/>
        <sz val="14"/>
        <color theme="1"/>
        <rFont val="Times New Roman"/>
        <family val="1"/>
        <charset val="204"/>
      </rPr>
      <t>к-пр МСП</t>
    </r>
  </si>
  <si>
    <r>
      <t>T</t>
    </r>
    <r>
      <rPr>
        <i/>
        <vertAlign val="superscript"/>
        <sz val="14"/>
        <color theme="1"/>
        <rFont val="Times New Roman"/>
        <family val="1"/>
        <charset val="204"/>
      </rPr>
      <t xml:space="preserve">ср </t>
    </r>
    <r>
      <rPr>
        <i/>
        <vertAlign val="subscript"/>
        <sz val="14"/>
        <color theme="1"/>
        <rFont val="Times New Roman"/>
        <family val="1"/>
        <charset val="204"/>
      </rPr>
      <t>к-пр ОЗВЛ</t>
    </r>
  </si>
  <si>
    <r>
      <t>T</t>
    </r>
    <r>
      <rPr>
        <i/>
        <vertAlign val="superscript"/>
        <sz val="14"/>
        <color theme="1"/>
        <rFont val="Times New Roman"/>
        <family val="1"/>
        <charset val="204"/>
      </rPr>
      <t xml:space="preserve"> </t>
    </r>
    <r>
      <rPr>
        <i/>
        <vertAlign val="subscript"/>
        <sz val="14"/>
        <color theme="1"/>
        <rFont val="Times New Roman"/>
        <family val="1"/>
        <charset val="204"/>
      </rPr>
      <t>к-пр ОЗВЛ</t>
    </r>
  </si>
  <si>
    <r>
      <t>Q</t>
    </r>
    <r>
      <rPr>
        <i/>
        <vertAlign val="superscript"/>
        <sz val="14"/>
        <color theme="1"/>
        <rFont val="Times New Roman"/>
        <family val="1"/>
        <charset val="204"/>
      </rPr>
      <t xml:space="preserve">ср </t>
    </r>
    <r>
      <rPr>
        <i/>
        <vertAlign val="subscript"/>
        <sz val="14"/>
        <color theme="1"/>
        <rFont val="Times New Roman"/>
        <family val="1"/>
        <charset val="204"/>
      </rPr>
      <t>к-пр ОЗВЛ</t>
    </r>
  </si>
  <si>
    <r>
      <t>T</t>
    </r>
    <r>
      <rPr>
        <i/>
        <vertAlign val="superscript"/>
        <sz val="14"/>
        <color theme="1"/>
        <rFont val="Times New Roman"/>
        <family val="1"/>
        <charset val="204"/>
      </rPr>
      <t xml:space="preserve"> </t>
    </r>
    <r>
      <rPr>
        <i/>
        <vertAlign val="subscript"/>
        <sz val="14"/>
        <color theme="1"/>
        <rFont val="Times New Roman"/>
        <family val="1"/>
        <charset val="204"/>
      </rPr>
      <t>к-пр МСП</t>
    </r>
  </si>
  <si>
    <r>
      <t>T</t>
    </r>
    <r>
      <rPr>
        <i/>
        <vertAlign val="superscript"/>
        <sz val="14"/>
        <color theme="1"/>
        <rFont val="Times New Roman"/>
        <family val="1"/>
        <charset val="204"/>
      </rPr>
      <t xml:space="preserve">ср </t>
    </r>
    <r>
      <rPr>
        <i/>
        <vertAlign val="subscript"/>
        <sz val="14"/>
        <color theme="1"/>
        <rFont val="Times New Roman"/>
        <family val="1"/>
        <charset val="204"/>
      </rPr>
      <t>к-пр МСП</t>
    </r>
  </si>
  <si>
    <r>
      <t>С</t>
    </r>
    <r>
      <rPr>
        <i/>
        <vertAlign val="superscript"/>
        <sz val="14"/>
        <color theme="1"/>
        <rFont val="Times New Roman"/>
        <family val="1"/>
        <charset val="204"/>
      </rPr>
      <t>Qк-пр МСП</t>
    </r>
  </si>
  <si>
    <t>Средний объем древесины, подлежащий заготовке по договорим купли-продажи лесных насаждений, заключаемым с субъектами малого и среднего предпринимательства, за три года, предшествующих прогнозируемому году</t>
  </si>
  <si>
    <t xml:space="preserve">Средний темп роста (снижения) объема древесины, подлежащего заготовке по договорам купли-продажи лесных насаждений, заключаемым с субъектами малого и среднего предпринимательства, за три отчетных года, предшествующих прогнозируемому году </t>
  </si>
  <si>
    <t>Средняя ставка платы, в части, превышающей минимальную ставку платы за единицу объема древесины по договорам купли-продажи лесных насаждений, заключаемым с субъектами милого к среднего предпринимательства, сложившаяся по итогам предыдущего года</t>
  </si>
  <si>
    <t>Объем древесины, предоставленный для заготовки по договорам купли-продажи лесных насаждений при осуществлении мероприятий по охране, защите, воспроизводству лесов</t>
  </si>
  <si>
    <t>Объем дебиторской задолженности (недоимки) по договорам аренды</t>
  </si>
  <si>
    <t xml:space="preserve">Средняя ставка платы, в части, превышающей минимальную ставку платы за единицу объема лесных ресурсов (за исключением древесины) по договорам аренды лесных участков, находящихся в федеральной собственности, сложившаяся по итогам предыдущего года </t>
  </si>
  <si>
    <t xml:space="preserve">Средний темп роста (снижения) объема лесных ресурсов (за исключением древесины), подлежащего заготовке по договорам аренды лесных участков, находящихся в федеральной собственности, за три отчетных года, предшествующих прогнозируемому году </t>
  </si>
  <si>
    <t xml:space="preserve">Средний объем лесных ресурсов (за исключением древесины), подлежащий заготовке по договорам аренды лесных участков, находящихся в федеральной собственности, за три года, предшествующих прогнозируемому году </t>
  </si>
  <si>
    <t>Коэффициент, характеризующий рост (снижение) ставки платы в части, превышающей минимальную ставку платы за объем заготовки лесных ресурсов (за исключением древесины), за единицу площади лесного участка, находящегося в федеральной собственности, по договорам аренды</t>
  </si>
  <si>
    <t>Причитающийся в краевой бюджет объем платежей за заготовку лесных ресурсов (за исключением древесины) по договорам аренды лесных участков, находящихся в федеральной собственности</t>
  </si>
  <si>
    <r>
      <t>П</t>
    </r>
    <r>
      <rPr>
        <i/>
        <vertAlign val="subscript"/>
        <sz val="14"/>
        <color rgb="FF000000"/>
        <rFont val="Times New Roman"/>
        <family val="1"/>
        <charset val="204"/>
      </rPr>
      <t xml:space="preserve">Vар </t>
    </r>
    <r>
      <rPr>
        <i/>
        <vertAlign val="superscript"/>
        <sz val="14"/>
        <color rgb="FF000000"/>
        <rFont val="Times New Roman"/>
        <family val="1"/>
        <charset val="204"/>
      </rPr>
      <t>прев</t>
    </r>
  </si>
  <si>
    <r>
      <t>Z</t>
    </r>
    <r>
      <rPr>
        <i/>
        <vertAlign val="superscript"/>
        <sz val="14"/>
        <color rgb="FF000000"/>
        <rFont val="Times New Roman"/>
        <family val="1"/>
        <charset val="204"/>
      </rPr>
      <t>ср к-пр</t>
    </r>
  </si>
  <si>
    <t>Средний объем дебиторской задолженности по договорам купли-продажи лесных насаждений, возможный к поступлению</t>
  </si>
  <si>
    <t>Корректирующая сумма поступлений, учитывающая отдельные решения Президента Российской Федерации, Правительства Российской Федерации, а также проекты нормативных правовых актов Президента Российской Федерации, Правительства Российской Федерации высших исполнительных органов государственной власти субъектов Российской Федерации и представительных органов муниципальных образований и другие факторы, влияющие на объем прогнозируемых доходов, в том числе фактические поступления платежей  (тыс. руб.).</t>
  </si>
  <si>
    <t>Коэффициент, характеризующий рост (снижение) ставки платы в части, превышающей минимальную ставку платы за единицу объема древесины по договорам аренды лесных участков, находящихся в федеральной собственности</t>
  </si>
  <si>
    <t xml:space="preserve">Причитающийся в краевой бюджет объем платежей за заготовку древесины по договорам аренды лесных участков, находящихся в федеральной собственности </t>
  </si>
  <si>
    <r>
      <t>П</t>
    </r>
    <r>
      <rPr>
        <i/>
        <vertAlign val="subscript"/>
        <sz val="14"/>
        <color rgb="FF000000"/>
        <rFont val="Times New Roman"/>
        <family val="1"/>
        <charset val="204"/>
      </rPr>
      <t xml:space="preserve">Qар </t>
    </r>
    <r>
      <rPr>
        <i/>
        <vertAlign val="superscript"/>
        <sz val="14"/>
        <color rgb="FF000000"/>
        <rFont val="Times New Roman"/>
        <family val="1"/>
        <charset val="204"/>
      </rPr>
      <t>прев</t>
    </r>
    <r>
      <rPr>
        <i/>
        <vertAlign val="subscript"/>
        <sz val="14"/>
        <color rgb="FF000000"/>
        <rFont val="Times New Roman"/>
        <family val="1"/>
        <charset val="204"/>
      </rPr>
      <t xml:space="preserve"> </t>
    </r>
  </si>
  <si>
    <t xml:space="preserve">Средний объем древесины, подлежащий заготовке по договорам аренды лесных участков, находящихся в федеральной собственности, за три года, предшествующих прогнозируемому году </t>
  </si>
  <si>
    <t xml:space="preserve">Средний темп роста (снижения) объема древесины, подлежащего заготовке по договорам аренды лесных участков, находящихся в федеральной собственности, за три отчетных года, предшествующих прогнозируемому' году </t>
  </si>
  <si>
    <r>
      <t>С</t>
    </r>
    <r>
      <rPr>
        <b/>
        <i/>
        <vertAlign val="subscript"/>
        <sz val="14"/>
        <color rgb="FF000000"/>
        <rFont val="Times New Roman"/>
        <family val="1"/>
        <charset val="204"/>
      </rPr>
      <t>V</t>
    </r>
    <r>
      <rPr>
        <b/>
        <i/>
        <vertAlign val="superscript"/>
        <sz val="14"/>
        <color rgb="FF000000"/>
        <rFont val="Times New Roman"/>
        <family val="1"/>
        <charset val="204"/>
      </rPr>
      <t>ар.прев</t>
    </r>
  </si>
  <si>
    <r>
      <t>С</t>
    </r>
    <r>
      <rPr>
        <b/>
        <i/>
        <vertAlign val="subscript"/>
        <sz val="14"/>
        <color rgb="FF000000"/>
        <rFont val="Times New Roman"/>
        <family val="1"/>
        <charset val="204"/>
      </rPr>
      <t>Q ар.прев</t>
    </r>
  </si>
  <si>
    <t xml:space="preserve">Средняя ставка платы, в части, превышающей минимальную ставку платы за единицу объема древесины по договорам аренды лесных участков, находящихся в федеральной собственности, сложившаяся по итогам предыдущего отчетного года </t>
  </si>
  <si>
    <t>Итого плата за использование лесов , расположенных на землях лесного фонда, в части, превышающей минимальный  размер арендной платы</t>
  </si>
  <si>
    <t>Средняя ставка платы в части, превышающей минимальную ставку платы за единицу площади лесного участка, находящегося в федеральной собственности, по договорам аренды, сложившаяся по итогам предыдущего года</t>
  </si>
  <si>
    <r>
      <t>П</t>
    </r>
    <r>
      <rPr>
        <i/>
        <vertAlign val="subscript"/>
        <sz val="14"/>
        <color rgb="FF000000"/>
        <rFont val="Times New Roman"/>
        <family val="1"/>
        <charset val="204"/>
      </rPr>
      <t xml:space="preserve">Sар </t>
    </r>
    <r>
      <rPr>
        <i/>
        <vertAlign val="superscript"/>
        <sz val="14"/>
        <color rgb="FF000000"/>
        <rFont val="Times New Roman"/>
        <family val="1"/>
        <charset val="204"/>
      </rPr>
      <t>прев</t>
    </r>
  </si>
  <si>
    <t>Коэффициент, характеризующий рост (снижение) ставки платы в части, превышающей минимальную ставку платы за единицу площади лесного участка, находящегося в федеральной собственности, по договорам аренды</t>
  </si>
  <si>
    <t xml:space="preserve">Средняя площадь лесных участков, находящихся в федеральной собственности, предоставленных по договорам аренды, за три года, предшествующих прогнозируемому году </t>
  </si>
  <si>
    <t>4.1</t>
  </si>
  <si>
    <r>
      <t>T</t>
    </r>
    <r>
      <rPr>
        <i/>
        <vertAlign val="superscript"/>
        <sz val="14"/>
        <color rgb="FF000000"/>
        <rFont val="Times New Roman"/>
        <family val="1"/>
        <charset val="204"/>
      </rPr>
      <t>ср</t>
    </r>
    <r>
      <rPr>
        <i/>
        <vertAlign val="subscript"/>
        <sz val="14"/>
        <color rgb="FF000000"/>
        <rFont val="Times New Roman"/>
        <family val="1"/>
        <charset val="204"/>
      </rPr>
      <t>S ар</t>
    </r>
  </si>
  <si>
    <t xml:space="preserve">Средний темп роста (снижения) площади лесных участков, находящихся в федеральной собственности, предоставленных по договорам аренды, за три отчетных года, предшествующих прогнозируемому году </t>
  </si>
  <si>
    <r>
      <t>С</t>
    </r>
    <r>
      <rPr>
        <b/>
        <i/>
        <vertAlign val="subscript"/>
        <sz val="20"/>
        <color rgb="FF000000"/>
        <rFont val="Times New Roman"/>
        <family val="1"/>
        <charset val="204"/>
      </rPr>
      <t>s</t>
    </r>
    <r>
      <rPr>
        <b/>
        <i/>
        <vertAlign val="subscript"/>
        <sz val="14"/>
        <color rgb="FF000000"/>
        <rFont val="Times New Roman"/>
        <family val="1"/>
        <charset val="204"/>
      </rPr>
      <t>ар.прев</t>
    </r>
  </si>
  <si>
    <t>Итого плата по договору купли-продажи лесных насаждений для собственных нужд</t>
  </si>
  <si>
    <r>
      <t>П</t>
    </r>
    <r>
      <rPr>
        <b/>
        <i/>
        <vertAlign val="subscript"/>
        <sz val="14"/>
        <color theme="1"/>
        <rFont val="Times New Roman"/>
        <family val="1"/>
        <charset val="204"/>
      </rPr>
      <t xml:space="preserve">к-пр  </t>
    </r>
    <r>
      <rPr>
        <b/>
        <i/>
        <vertAlign val="superscript"/>
        <sz val="14"/>
        <color theme="1"/>
        <rFont val="Times New Roman"/>
        <family val="1"/>
        <charset val="204"/>
      </rPr>
      <t>СН</t>
    </r>
    <r>
      <rPr>
        <b/>
        <i/>
        <vertAlign val="subscript"/>
        <sz val="14"/>
        <color theme="1"/>
        <rFont val="Times New Roman"/>
        <family val="1"/>
        <charset val="204"/>
      </rPr>
      <t xml:space="preserve"> </t>
    </r>
  </si>
  <si>
    <r>
      <t xml:space="preserve">Средний объем дебиторской задолженности по договорам аренды лесных участков, </t>
    </r>
    <r>
      <rPr>
        <b/>
        <sz val="8"/>
        <color theme="1"/>
        <rFont val="Times New Roman"/>
        <family val="1"/>
        <charset val="204"/>
      </rPr>
      <t>возможный к поступлению</t>
    </r>
  </si>
  <si>
    <t xml:space="preserve">Средняя ставка платы за единицу объема древесины по договорам купли-продажи лесных насаждений для собственных нужд по итогам предыдущего года </t>
  </si>
  <si>
    <t>Причитающийся в краевой бюджет объем платежей по договору купли-продажи лесных насаждений для собственных нужд</t>
  </si>
  <si>
    <t>Средний объем древесины, подлежащий заготовке по договорам купли-продажи лесных насаждений для со собственных нужд, за три года, предшествующих прогнозируемому год</t>
  </si>
  <si>
    <t>2</t>
  </si>
  <si>
    <r>
      <t>С</t>
    </r>
    <r>
      <rPr>
        <b/>
        <i/>
        <sz val="10"/>
        <color rgb="FF000000"/>
        <rFont val="Times New Roman"/>
        <family val="1"/>
        <charset val="204"/>
      </rPr>
      <t>Qк-пр</t>
    </r>
    <r>
      <rPr>
        <b/>
        <i/>
        <vertAlign val="superscript"/>
        <sz val="10"/>
        <color rgb="FF000000"/>
        <rFont val="Times New Roman"/>
        <family val="1"/>
        <charset val="204"/>
      </rPr>
      <t>.сн</t>
    </r>
  </si>
  <si>
    <t xml:space="preserve">Причитающийся в бюджет субъекта Российской Федерации объем платежей за заготовку древесины по договорам купли-продажи лесных насаждений для собственных нужд в предыдущем отчетном году </t>
  </si>
  <si>
    <t xml:space="preserve">Объем древесины, предоставленный для заготовки по договорам купли-продажи лесных насаждений для собственных нужд в предыдущем отчетном году </t>
  </si>
  <si>
    <r>
      <t>Z</t>
    </r>
    <r>
      <rPr>
        <i/>
        <vertAlign val="subscript"/>
        <sz val="14"/>
        <color rgb="FF000000"/>
        <rFont val="Times New Roman"/>
        <family val="1"/>
        <charset val="204"/>
      </rPr>
      <t xml:space="preserve">взыск </t>
    </r>
  </si>
  <si>
    <r>
      <t>Z</t>
    </r>
    <r>
      <rPr>
        <i/>
        <vertAlign val="subscript"/>
        <sz val="14"/>
        <color rgb="FF000000"/>
        <rFont val="Times New Roman"/>
        <family val="1"/>
        <charset val="204"/>
      </rPr>
      <t>ФССП</t>
    </r>
  </si>
  <si>
    <t>k</t>
  </si>
  <si>
    <t xml:space="preserve">∑Z ср </t>
  </si>
  <si>
    <t xml:space="preserve">Сумма годовых величин задолженности (недоимки), возможной к взысканию (общая сумма недоимки, включая долги прошлых периодов, за минусом безнадежной), по договорам купли-продажи лесных насаждений для собственных нужд за три отчетных года, предшествующих прогнозируемому году </t>
  </si>
  <si>
    <t xml:space="preserve">Доля взыскания Федеральной службой судебных приставов задолженности (недоимки) по договорам купли-продажи лесных насаждений от задолженности, находящейся у нее на рассмотрении, за год </t>
  </si>
  <si>
    <t xml:space="preserve">Сумма задолженности (недоимки) по договорам купли-продажи лесных насаждений, находящейся на принудительном взыскании в Федеральной службе судебных приставов, за год </t>
  </si>
  <si>
    <t>Zср</t>
  </si>
  <si>
    <t xml:space="preserve">Средний объем дебиторской задолженности (недоимки) по договорам купли-продажи лесных насаждений для собственных нужд, возможный к поступлению </t>
  </si>
  <si>
    <t xml:space="preserve">Сумма задолженности (недоимки) по договорам купли-продажи лесных насаждений для собственных нужд, находящейся на принудительном взыскании в Федеральной службе судебных приставов, за год </t>
  </si>
  <si>
    <t>Сумма долей взыскания Федеральной службой судебных приставов задолженности (недоимки) по договорам купли-продажи лесных насаждений для собственных нужд от задолженности, находящейся у нее на рассмотрении, за три отчетных года, предшествующих прогнозируемому году</t>
  </si>
  <si>
    <t>ед.</t>
  </si>
  <si>
    <t>5</t>
  </si>
  <si>
    <t>∑к</t>
  </si>
  <si>
    <t>Причитающийся в краевой бюджет объем платежей 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</t>
  </si>
  <si>
    <t>П реестр</t>
  </si>
  <si>
    <t>К реестр ср</t>
  </si>
  <si>
    <t>Среднее количество случаев предоставления выписок из государственного лесного реестра за три года, предшествующих прогнозируемому году)</t>
  </si>
  <si>
    <t>R реестр ср</t>
  </si>
  <si>
    <t>Итого 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</t>
  </si>
  <si>
    <t>Итого прочие доходы от компенсации затрат бюджетов субъектов Российской Федерации</t>
  </si>
  <si>
    <t>Причитающийся в краевой бюджет объем платежей от прочих доходов от компенсации затрат бюджетов субъектов Российской Федерации</t>
  </si>
  <si>
    <t>П дз</t>
  </si>
  <si>
    <t>П д</t>
  </si>
  <si>
    <t>Причитающийся в краевой бюджет объем платежей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</si>
  <si>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>Итого 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</si>
  <si>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>Итого доходы от административных штрафов, установленных главой 7 Кодекса Российской Федерации об административных правонарушениях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</si>
  <si>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Причитающийся в краевой бюджет объем платежей от административных штрафов, установленных главой 7 Кодекса Российской Федерации об административных правонарушениях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</si>
  <si>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Доля взыскания Федеральной службой судебных приставов задолженности (недоимки) по  административным штрафам, установленным главой 7 Кодекса Российской Федерации об административных правонарушениях , за год </t>
  </si>
  <si>
    <t xml:space="preserve"> </t>
  </si>
  <si>
    <t>Средний размер штрафа за нарушения согласно гл. 7 КоАП (статьям 7.2, 7.9, 7.10 КоАП) за отчетный год</t>
  </si>
  <si>
    <t xml:space="preserve">Среднее количество случаев нарушений согласно гл.7 КоАП (статьям 7.2, 7.9, 7.10 КоАП) (рассчитывается на основе количества случаев нарушений за три года, предшествующих прогнозируемому году) </t>
  </si>
  <si>
    <t>Объем дебиторской задолженности (недоимки) по административным штрафам</t>
  </si>
  <si>
    <t>Средний объем дебиторской задолженности (недоимки) по административным штрафам, возможный к поступлению</t>
  </si>
  <si>
    <t>Сумма задолженности (недоимки), находящейся на принудительном взыскании в ФССП, за год</t>
  </si>
  <si>
    <t>Сумма долей взыскания Федеральной службой судебных приставов задолженности (недоимки) от задолженности находящейся у нее на рассмотрении, за три отчетных года, предшествующих прогнозируемому году</t>
  </si>
  <si>
    <t>Объем дебиторской задолженности (недоимки) по договорам купли-продажи лесных насаждений для собственных нужд</t>
  </si>
  <si>
    <t xml:space="preserve">Среднее количество случаев нарушений согласно статьям 8.24 — 8.27, части 1 и 3 статьи 8.28, статьям 8.29, 8.30, 8.30.1, 8.31, 8.32, 8.32,3, 8.45,1 КоАП (рассчитывается на основе количества случаев нарушений за три года, предшествующих прогнозируемому году) </t>
  </si>
  <si>
    <t>Причитающийся в краевой бюджет объем платежей от административных штрафов, установленных главой 8 Кодекса Российской Федерации об административных правонарушениях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</si>
  <si>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Средний размер штрафа за нарушения согласно статьям 8.24 - 8.27, части 1 и 3 статьи 8.28, статьям 8.29, 8.30, 8.30.1, 8.31, 8.32, 8.32.3, 8.45.1 КоАП за отчетный год</t>
  </si>
  <si>
    <t xml:space="preserve">Доля взыскания Федеральной службой судебных приставов задолженности (недоимки) по  административным штрафам, установленным главой 8 Кодекса Российской Федерации об административных правонарушениях , за год </t>
  </si>
  <si>
    <t>Итого доходы от административных штрафов, установленных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</si>
  <si>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Итого доходы от штрафов, неустоек, пени, уплаченных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</si>
  <si>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Д</t>
  </si>
  <si>
    <t>Причитающийся в краевой бюджет объем платежей по штрафам, неустойкам, пене, уплаченным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</si>
  <si>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 xml:space="preserve">Объем дебиторской задолженности (недоимки) </t>
  </si>
  <si>
    <t xml:space="preserve">Средний объем дебиторской задолженности (недоимки), возможный к поступлению </t>
  </si>
  <si>
    <t>84811204013020000120 "Плата за использование лесов, расположенных на землях лесного фонда, в части, превышающей минимальный  размер платы по договору купли продажи лесных насаждений"</t>
  </si>
  <si>
    <t>84811204014020000120 "Плата за использование лесов, расположенных на землях лесного фонда, в части в части, превышающей минимальный размер арендной платы"</t>
  </si>
  <si>
    <t>84811204015020000120 "Плата по договору купли-продажи лесных насаждений для собственных нужд"</t>
  </si>
  <si>
    <t>84811601072010000140 "Административные штрафы,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Федерации"</t>
  </si>
  <si>
    <t>84811601082010000140 "Административные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Федерации"</t>
  </si>
  <si>
    <t>84811607010020000140 "Штрафы,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Федерации"</t>
  </si>
  <si>
    <t>84811607030020000140 "Штрафы,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(казенным учреждением субъекта Российской Федерации)"</t>
  </si>
  <si>
    <t>Причитающийся в краевой бюджет объем платежей по штрафам, неустойкам, пене, уплаченным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(казенным учреждением субъекта Российской Федерации)</t>
  </si>
  <si>
    <t>Итого доходы от штрафов, неустоек, пени, уплаченных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(казенным учреждением субъекта Российской Федерации)</t>
  </si>
  <si>
    <t>84811301410010000130 "Плата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реестрах"</t>
  </si>
  <si>
    <t>84811302992026000130 "Прочие доходы от компенсации затрат бюджетов субъектов Российской Федерации"</t>
  </si>
  <si>
    <t>84811402022020000440 " 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имуществу"</t>
  </si>
  <si>
    <t>Итого плата за использование лесов, расположенных на землях лесного фонда, в части, превышающий минимальный размер платы по договору купли-продажи лесных насаждений</t>
  </si>
  <si>
    <t>Причитающийся в краевой бюджет объем платежей за предоставленную площадь лесных участков по договорам аренды лесных участков, находящихся в федеральной собственности</t>
  </si>
  <si>
    <t>Объем лесных ресурсов (за исключением древесины), подлежащих заготовке по предоставленным договорам аренды лесных участков</t>
  </si>
  <si>
    <t xml:space="preserve">Средний размер платы за предоставление выписок из государственного лесного реестра за отчетный год </t>
  </si>
  <si>
    <t>Всего взыскано платежей Федеральной службой судебных приставов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</si>
</sst>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7" formatCode="#,##0.000"/>
  </numFmts>
  <fonts count="31" x14ac:knownFonts="1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04"/>
    </font>
    <font>
      <i/>
      <vertAlign val="superscript"/>
      <sz val="14"/>
      <color theme="1"/>
      <name val="Times New Roman"/>
      <family val="1"/>
      <charset val="204"/>
    </font>
    <font>
      <i/>
      <vertAlign val="sub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vertAlign val="superscript"/>
      <sz val="14"/>
      <color rgb="FF000000"/>
      <name val="Times New Roman"/>
      <family val="1"/>
      <charset val="204"/>
    </font>
    <font>
      <i/>
      <vertAlign val="subscript"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vertAlign val="superscript"/>
      <sz val="14"/>
      <color theme="1"/>
      <name val="Times New Roman"/>
      <family val="1"/>
      <charset val="204"/>
    </font>
    <font>
      <b/>
      <i/>
      <vertAlign val="subscript"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vertAlign val="superscript"/>
      <sz val="14"/>
      <color rgb="FF000000"/>
      <name val="Times New Roman"/>
      <family val="1"/>
      <charset val="204"/>
    </font>
    <font>
      <b/>
      <i/>
      <vertAlign val="subscript"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i/>
      <vertAlign val="subscript"/>
      <sz val="2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vertAlign val="superscript"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5" fillId="0" borderId="1" xfId="0" applyFont="1" applyFill="1" applyBorder="1"/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/>
    <xf numFmtId="4" fontId="5" fillId="0" borderId="1" xfId="0" applyNumberFormat="1" applyFont="1" applyFill="1" applyBorder="1"/>
    <xf numFmtId="4" fontId="4" fillId="2" borderId="1" xfId="0" applyNumberFormat="1" applyFont="1" applyFill="1" applyBorder="1"/>
    <xf numFmtId="4" fontId="4" fillId="0" borderId="1" xfId="0" applyNumberFormat="1" applyFont="1" applyBorder="1"/>
    <xf numFmtId="0" fontId="4" fillId="0" borderId="1" xfId="0" applyFont="1" applyBorder="1"/>
    <xf numFmtId="4" fontId="5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/>
    </xf>
    <xf numFmtId="164" fontId="5" fillId="0" borderId="1" xfId="1" applyFont="1" applyBorder="1"/>
    <xf numFmtId="164" fontId="5" fillId="0" borderId="1" xfId="1" applyFont="1" applyFill="1" applyBorder="1"/>
    <xf numFmtId="164" fontId="4" fillId="0" borderId="1" xfId="1" applyFont="1" applyBorder="1"/>
    <xf numFmtId="0" fontId="6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14" fillId="3" borderId="1" xfId="0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/>
    <xf numFmtId="4" fontId="21" fillId="0" borderId="1" xfId="0" applyNumberFormat="1" applyFont="1" applyFill="1" applyBorder="1"/>
    <xf numFmtId="4" fontId="22" fillId="2" borderId="1" xfId="0" applyNumberFormat="1" applyFont="1" applyFill="1" applyBorder="1"/>
    <xf numFmtId="4" fontId="21" fillId="2" borderId="1" xfId="0" applyNumberFormat="1" applyFont="1" applyFill="1" applyBorder="1"/>
    <xf numFmtId="0" fontId="21" fillId="2" borderId="1" xfId="0" applyFont="1" applyFill="1" applyBorder="1"/>
    <xf numFmtId="0" fontId="22" fillId="2" borderId="1" xfId="0" applyFont="1" applyFill="1" applyBorder="1" applyAlignment="1">
      <alignment horizontal="center" vertical="center"/>
    </xf>
    <xf numFmtId="0" fontId="22" fillId="2" borderId="1" xfId="0" applyFont="1" applyFill="1" applyBorder="1"/>
    <xf numFmtId="4" fontId="21" fillId="0" borderId="1" xfId="0" applyNumberFormat="1" applyFont="1" applyBorder="1"/>
    <xf numFmtId="164" fontId="21" fillId="0" borderId="1" xfId="1" applyFont="1" applyBorder="1" applyAlignment="1">
      <alignment horizontal="right"/>
    </xf>
    <xf numFmtId="4" fontId="22" fillId="0" borderId="1" xfId="0" applyNumberFormat="1" applyFont="1" applyBorder="1"/>
    <xf numFmtId="164" fontId="21" fillId="0" borderId="1" xfId="1" applyFont="1" applyBorder="1"/>
    <xf numFmtId="2" fontId="21" fillId="0" borderId="1" xfId="1" applyNumberFormat="1" applyFont="1" applyBorder="1"/>
    <xf numFmtId="2" fontId="21" fillId="0" borderId="1" xfId="1" applyNumberFormat="1" applyFont="1" applyBorder="1" applyAlignment="1">
      <alignment horizontal="right"/>
    </xf>
    <xf numFmtId="2" fontId="22" fillId="2" borderId="1" xfId="0" applyNumberFormat="1" applyFont="1" applyFill="1" applyBorder="1"/>
    <xf numFmtId="2" fontId="21" fillId="0" borderId="1" xfId="0" applyNumberFormat="1" applyFont="1" applyBorder="1"/>
    <xf numFmtId="2" fontId="21" fillId="0" borderId="1" xfId="0" applyNumberFormat="1" applyFont="1" applyFill="1" applyBorder="1"/>
    <xf numFmtId="0" fontId="0" fillId="3" borderId="0" xfId="0" applyFill="1"/>
    <xf numFmtId="0" fontId="20" fillId="3" borderId="0" xfId="0" applyFont="1" applyFill="1"/>
    <xf numFmtId="0" fontId="20" fillId="3" borderId="1" xfId="0" applyFont="1" applyFill="1" applyBorder="1"/>
    <xf numFmtId="0" fontId="25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14" fillId="0" borderId="0" xfId="0" applyFont="1" applyFill="1"/>
    <xf numFmtId="0" fontId="6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22" fillId="0" borderId="1" xfId="0" applyFont="1" applyBorder="1" applyAlignment="1">
      <alignment horizontal="center" vertical="center"/>
    </xf>
    <xf numFmtId="164" fontId="22" fillId="0" borderId="1" xfId="1" applyFont="1" applyBorder="1"/>
    <xf numFmtId="0" fontId="21" fillId="0" borderId="1" xfId="0" applyFont="1" applyBorder="1" applyAlignment="1">
      <alignment horizontal="center" vertical="center"/>
    </xf>
    <xf numFmtId="2" fontId="21" fillId="0" borderId="1" xfId="1" applyNumberFormat="1" applyFont="1" applyFill="1" applyBorder="1"/>
    <xf numFmtId="2" fontId="21" fillId="0" borderId="1" xfId="1" applyNumberFormat="1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vertical="center"/>
    </xf>
    <xf numFmtId="0" fontId="8" fillId="0" borderId="1" xfId="0" applyFont="1" applyFill="1" applyBorder="1"/>
    <xf numFmtId="164" fontId="22" fillId="0" borderId="1" xfId="1" applyFont="1" applyBorder="1" applyAlignment="1"/>
    <xf numFmtId="2" fontId="21" fillId="0" borderId="1" xfId="1" applyNumberFormat="1" applyFont="1" applyFill="1" applyBorder="1" applyAlignment="1"/>
    <xf numFmtId="4" fontId="21" fillId="2" borderId="1" xfId="0" applyNumberFormat="1" applyFont="1" applyFill="1" applyBorder="1" applyAlignment="1"/>
    <xf numFmtId="2" fontId="21" fillId="0" borderId="1" xfId="1" applyNumberFormat="1" applyFont="1" applyFill="1" applyBorder="1" applyAlignment="1">
      <alignment vertical="center"/>
    </xf>
    <xf numFmtId="164" fontId="21" fillId="0" borderId="1" xfId="1" applyFont="1" applyBorder="1" applyAlignment="1">
      <alignment horizontal="center" vertical="center"/>
    </xf>
    <xf numFmtId="164" fontId="21" fillId="2" borderId="1" xfId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vertical="center"/>
    </xf>
    <xf numFmtId="0" fontId="29" fillId="3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/>
    <xf numFmtId="0" fontId="30" fillId="0" borderId="0" xfId="0" applyFo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28" fillId="0" borderId="3" xfId="0" applyFont="1" applyBorder="1" applyAlignment="1">
      <alignment horizontal="right" wrapText="1"/>
    </xf>
    <xf numFmtId="0" fontId="28" fillId="0" borderId="4" xfId="0" applyFont="1" applyBorder="1" applyAlignment="1">
      <alignment horizontal="right" wrapText="1"/>
    </xf>
    <xf numFmtId="167" fontId="4" fillId="0" borderId="1" xfId="0" applyNumberFormat="1" applyFont="1" applyBorder="1"/>
    <xf numFmtId="167" fontId="22" fillId="2" borderId="1" xfId="0" applyNumberFormat="1" applyFont="1" applyFill="1" applyBorder="1"/>
    <xf numFmtId="167" fontId="4" fillId="4" borderId="1" xfId="0" applyNumberFormat="1" applyFont="1" applyFill="1" applyBorder="1"/>
    <xf numFmtId="167" fontId="4" fillId="2" borderId="1" xfId="0" applyNumberFormat="1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4</xdr:row>
      <xdr:rowOff>84337</xdr:rowOff>
    </xdr:from>
    <xdr:to>
      <xdr:col>1</xdr:col>
      <xdr:colOff>634999</xdr:colOff>
      <xdr:row>4</xdr:row>
      <xdr:rowOff>357188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481462"/>
          <a:ext cx="611187" cy="244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606134</xdr:colOff>
      <xdr:row>6</xdr:row>
      <xdr:rowOff>38856</xdr:rowOff>
    </xdr:from>
    <xdr:to>
      <xdr:col>1</xdr:col>
      <xdr:colOff>640773</xdr:colOff>
      <xdr:row>6</xdr:row>
      <xdr:rowOff>337705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4" y="1857265"/>
          <a:ext cx="640775" cy="298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</xdr:row>
      <xdr:rowOff>0</xdr:rowOff>
    </xdr:from>
    <xdr:to>
      <xdr:col>1</xdr:col>
      <xdr:colOff>651221</xdr:colOff>
      <xdr:row>7</xdr:row>
      <xdr:rowOff>285750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6" y="2199409"/>
          <a:ext cx="651221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55564</xdr:colOff>
      <xdr:row>5</xdr:row>
      <xdr:rowOff>123152</xdr:rowOff>
    </xdr:from>
    <xdr:to>
      <xdr:col>1</xdr:col>
      <xdr:colOff>746126</xdr:colOff>
      <xdr:row>5</xdr:row>
      <xdr:rowOff>392354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939" y="2432965"/>
          <a:ext cx="690562" cy="269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31751</xdr:colOff>
      <xdr:row>4</xdr:row>
      <xdr:rowOff>373063</xdr:rowOff>
    </xdr:from>
    <xdr:to>
      <xdr:col>1</xdr:col>
      <xdr:colOff>571501</xdr:colOff>
      <xdr:row>4</xdr:row>
      <xdr:rowOff>614228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6" y="1793876"/>
          <a:ext cx="539750" cy="2411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47624</xdr:colOff>
      <xdr:row>6</xdr:row>
      <xdr:rowOff>79375</xdr:rowOff>
    </xdr:from>
    <xdr:to>
      <xdr:col>1</xdr:col>
      <xdr:colOff>738187</xdr:colOff>
      <xdr:row>6</xdr:row>
      <xdr:rowOff>353219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999" y="2809875"/>
          <a:ext cx="690563" cy="2738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86591</xdr:colOff>
      <xdr:row>4</xdr:row>
      <xdr:rowOff>303068</xdr:rowOff>
    </xdr:from>
    <xdr:to>
      <xdr:col>1</xdr:col>
      <xdr:colOff>865910</xdr:colOff>
      <xdr:row>4</xdr:row>
      <xdr:rowOff>562841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23" y="1731818"/>
          <a:ext cx="779319" cy="2597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43295</xdr:colOff>
      <xdr:row>5</xdr:row>
      <xdr:rowOff>216477</xdr:rowOff>
    </xdr:from>
    <xdr:to>
      <xdr:col>1</xdr:col>
      <xdr:colOff>754094</xdr:colOff>
      <xdr:row>5</xdr:row>
      <xdr:rowOff>493568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227" y="2528454"/>
          <a:ext cx="710799" cy="277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</xdr:row>
      <xdr:rowOff>86591</xdr:rowOff>
    </xdr:from>
    <xdr:to>
      <xdr:col>1</xdr:col>
      <xdr:colOff>755223</xdr:colOff>
      <xdr:row>6</xdr:row>
      <xdr:rowOff>381000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32" y="3039341"/>
          <a:ext cx="755223" cy="294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zoomScaleNormal="100" workbookViewId="0">
      <pane ySplit="3" topLeftCell="A14" activePane="bottomLeft" state="frozen"/>
      <selection pane="bottomLeft" activeCell="B21" sqref="B21"/>
    </sheetView>
  </sheetViews>
  <sheetFormatPr defaultRowHeight="18.75" x14ac:dyDescent="0.3"/>
  <cols>
    <col min="1" max="1" width="9.140625" style="2"/>
    <col min="2" max="2" width="23.85546875" style="2" customWidth="1"/>
    <col min="3" max="3" width="79.140625" style="2" customWidth="1"/>
    <col min="4" max="4" width="14.42578125" style="2" customWidth="1"/>
    <col min="5" max="7" width="12.7109375" style="2" customWidth="1"/>
    <col min="8" max="9" width="14.28515625" style="2" bestFit="1" customWidth="1"/>
    <col min="10" max="10" width="12.7109375" style="2" customWidth="1"/>
    <col min="11" max="11" width="15.85546875" style="2" customWidth="1"/>
    <col min="12" max="16384" width="9.140625" style="2"/>
  </cols>
  <sheetData>
    <row r="1" spans="1:11" ht="69.75" customHeight="1" x14ac:dyDescent="0.3">
      <c r="A1" s="93" t="s">
        <v>141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s="3" customFormat="1" x14ac:dyDescent="0.3">
      <c r="A2" s="4" t="s">
        <v>0</v>
      </c>
      <c r="B2" s="4" t="s">
        <v>2</v>
      </c>
      <c r="C2" s="4" t="s">
        <v>1</v>
      </c>
      <c r="D2" s="4" t="s">
        <v>3</v>
      </c>
      <c r="E2" s="101" t="s">
        <v>5</v>
      </c>
      <c r="F2" s="101"/>
      <c r="G2" s="101"/>
      <c r="H2" s="101"/>
      <c r="I2" s="101"/>
      <c r="J2" s="101"/>
      <c r="K2" s="101"/>
    </row>
    <row r="3" spans="1:11" s="3" customFormat="1" x14ac:dyDescent="0.3">
      <c r="A3" s="4"/>
      <c r="B3" s="4"/>
      <c r="C3" s="4"/>
      <c r="D3" s="4"/>
      <c r="E3" s="4">
        <v>2020</v>
      </c>
      <c r="F3" s="4">
        <v>2021</v>
      </c>
      <c r="G3" s="5">
        <v>2022</v>
      </c>
      <c r="H3" s="4">
        <v>2023</v>
      </c>
      <c r="I3" s="36">
        <v>2024</v>
      </c>
      <c r="J3" s="36">
        <v>2025</v>
      </c>
      <c r="K3" s="36">
        <v>2026</v>
      </c>
    </row>
    <row r="4" spans="1:11" s="3" customFormat="1" x14ac:dyDescent="0.3">
      <c r="A4" s="94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6"/>
    </row>
    <row r="5" spans="1:11" ht="33.75" x14ac:dyDescent="0.3">
      <c r="A5" s="27">
        <v>1</v>
      </c>
      <c r="B5" s="68" t="s">
        <v>6</v>
      </c>
      <c r="C5" s="28" t="s">
        <v>39</v>
      </c>
      <c r="D5" s="7"/>
      <c r="E5" s="37">
        <v>0</v>
      </c>
      <c r="F5" s="37">
        <v>0</v>
      </c>
      <c r="G5" s="37">
        <v>0</v>
      </c>
      <c r="H5" s="38">
        <f>G5*1.04</f>
        <v>0</v>
      </c>
      <c r="I5" s="38">
        <f t="shared" ref="I5:K5" si="0">H5*1.04</f>
        <v>0</v>
      </c>
      <c r="J5" s="38">
        <f t="shared" si="0"/>
        <v>0</v>
      </c>
      <c r="K5" s="38">
        <f t="shared" si="0"/>
        <v>0</v>
      </c>
    </row>
    <row r="6" spans="1:11" ht="31.5" x14ac:dyDescent="0.3">
      <c r="A6" s="29">
        <v>2</v>
      </c>
      <c r="B6" s="66" t="s">
        <v>36</v>
      </c>
      <c r="C6" s="30" t="s">
        <v>37</v>
      </c>
      <c r="D6" s="5" t="s">
        <v>8</v>
      </c>
      <c r="E6" s="39">
        <v>0</v>
      </c>
      <c r="F6" s="39">
        <v>0</v>
      </c>
      <c r="G6" s="39">
        <v>0</v>
      </c>
      <c r="H6" s="39">
        <v>0</v>
      </c>
      <c r="I6" s="39">
        <v>0</v>
      </c>
      <c r="J6" s="39">
        <v>0</v>
      </c>
      <c r="K6" s="39">
        <v>0</v>
      </c>
    </row>
    <row r="7" spans="1:11" ht="22.5" x14ac:dyDescent="0.3">
      <c r="A7" s="27">
        <v>3</v>
      </c>
      <c r="B7" s="67"/>
      <c r="C7" s="28" t="s">
        <v>10</v>
      </c>
      <c r="D7" s="6" t="s">
        <v>29</v>
      </c>
      <c r="E7" s="7">
        <v>4.3860000000000001</v>
      </c>
      <c r="F7" s="7">
        <v>8.1289999999999996</v>
      </c>
      <c r="G7" s="7">
        <v>22.207000000000001</v>
      </c>
      <c r="H7" s="19">
        <f>H8</f>
        <v>11.574</v>
      </c>
      <c r="I7" s="19">
        <f>I8</f>
        <v>13.969999999999999</v>
      </c>
      <c r="J7" s="19">
        <f>J8</f>
        <v>15.917</v>
      </c>
      <c r="K7" s="19">
        <f t="shared" ref="K7" si="1">K8</f>
        <v>13.820333333333332</v>
      </c>
    </row>
    <row r="8" spans="1:11" ht="33.75" x14ac:dyDescent="0.3">
      <c r="A8" s="43" t="s">
        <v>45</v>
      </c>
      <c r="B8" s="68" t="s">
        <v>49</v>
      </c>
      <c r="C8" s="28" t="s">
        <v>40</v>
      </c>
      <c r="D8" s="6" t="s">
        <v>29</v>
      </c>
      <c r="E8" s="8"/>
      <c r="F8" s="8"/>
      <c r="G8" s="19">
        <f>(E7+F7)/2</f>
        <v>6.2575000000000003</v>
      </c>
      <c r="H8" s="19">
        <f>(E7+F7+G7)/3</f>
        <v>11.574</v>
      </c>
      <c r="I8" s="19">
        <f>(F7+G7+H7)/3</f>
        <v>13.969999999999999</v>
      </c>
      <c r="J8" s="19">
        <f t="shared" ref="J8" si="2">(G7+H7+I7)/3</f>
        <v>15.917</v>
      </c>
      <c r="K8" s="19">
        <f t="shared" ref="K8" si="3">(H7+I7+J7)/3</f>
        <v>13.820333333333332</v>
      </c>
    </row>
    <row r="9" spans="1:11" ht="22.5" x14ac:dyDescent="0.3">
      <c r="A9" s="27">
        <v>4</v>
      </c>
      <c r="B9" s="68" t="s">
        <v>48</v>
      </c>
      <c r="C9" s="28" t="s">
        <v>11</v>
      </c>
      <c r="D9" s="7"/>
      <c r="E9" s="8">
        <v>1</v>
      </c>
      <c r="F9" s="8">
        <v>1</v>
      </c>
      <c r="G9" s="19">
        <f>G8/F7</f>
        <v>0.76977488005904793</v>
      </c>
      <c r="H9" s="19">
        <f>H8/G7</f>
        <v>0.52118701310397619</v>
      </c>
      <c r="I9" s="19">
        <f>I8/H7</f>
        <v>1.2070157249006392</v>
      </c>
      <c r="J9" s="19">
        <f t="shared" ref="J9" si="4">J8/I7</f>
        <v>1.1393700787401575</v>
      </c>
      <c r="K9" s="19">
        <f t="shared" ref="K9" si="5">K8/J7</f>
        <v>0.86827500994743556</v>
      </c>
    </row>
    <row r="10" spans="1:11" ht="33.75" x14ac:dyDescent="0.3">
      <c r="A10" s="27">
        <v>5</v>
      </c>
      <c r="B10" s="68" t="s">
        <v>47</v>
      </c>
      <c r="C10" s="28" t="s">
        <v>41</v>
      </c>
      <c r="D10" s="7"/>
      <c r="E10" s="8"/>
      <c r="F10" s="8"/>
      <c r="G10" s="8"/>
      <c r="H10" s="19">
        <f>(E9+F9+G9)/3</f>
        <v>0.9232582933530159</v>
      </c>
      <c r="I10" s="19">
        <f t="shared" ref="I10" si="6">(F9+G9+H9)/3</f>
        <v>0.76365396438767463</v>
      </c>
      <c r="J10" s="19">
        <f t="shared" ref="J10" si="7">(G9+H9+I9)/3</f>
        <v>0.83265920602122112</v>
      </c>
      <c r="K10" s="19">
        <f t="shared" ref="K10" si="8">(H9+I9+J9)/3</f>
        <v>0.95585760558159105</v>
      </c>
    </row>
    <row r="11" spans="1:11" s="1" customFormat="1" ht="33.75" x14ac:dyDescent="0.3">
      <c r="A11" s="27">
        <v>6</v>
      </c>
      <c r="B11" s="68" t="s">
        <v>31</v>
      </c>
      <c r="C11" s="28" t="s">
        <v>38</v>
      </c>
      <c r="D11" s="6" t="s">
        <v>4</v>
      </c>
      <c r="E11" s="9"/>
      <c r="F11" s="9"/>
      <c r="G11" s="10"/>
      <c r="H11" s="19"/>
      <c r="I11" s="19"/>
      <c r="J11" s="19"/>
      <c r="K11" s="19"/>
    </row>
    <row r="12" spans="1:11" x14ac:dyDescent="0.3">
      <c r="A12" s="94" t="s">
        <v>12</v>
      </c>
      <c r="B12" s="99"/>
      <c r="C12" s="95"/>
      <c r="D12" s="95"/>
      <c r="E12" s="95"/>
      <c r="F12" s="95"/>
      <c r="G12" s="95"/>
      <c r="H12" s="95"/>
      <c r="I12" s="95"/>
      <c r="J12" s="95"/>
      <c r="K12" s="96"/>
    </row>
    <row r="13" spans="1:11" ht="33.75" x14ac:dyDescent="0.3">
      <c r="A13" s="12">
        <v>1</v>
      </c>
      <c r="B13" s="65" t="s">
        <v>42</v>
      </c>
      <c r="C13" s="28" t="s">
        <v>43</v>
      </c>
      <c r="D13" s="7"/>
      <c r="E13" s="7">
        <v>1.1200000000000001</v>
      </c>
      <c r="F13" s="7">
        <f>3.64</f>
        <v>3.64</v>
      </c>
      <c r="G13" s="7">
        <v>1.1399999999999999</v>
      </c>
      <c r="H13" s="20">
        <f>G13*1.04</f>
        <v>1.1856</v>
      </c>
      <c r="I13" s="20">
        <f>H13*1.04</f>
        <v>1.2330240000000001</v>
      </c>
      <c r="J13" s="20">
        <f t="shared" ref="J13:K13" si="9">I13*1.04</f>
        <v>1.2823449600000001</v>
      </c>
      <c r="K13" s="20">
        <f t="shared" si="9"/>
        <v>1.3336387584000002</v>
      </c>
    </row>
    <row r="14" spans="1:11" ht="31.5" customHeight="1" x14ac:dyDescent="0.3">
      <c r="A14" s="13">
        <v>2</v>
      </c>
      <c r="B14" s="66" t="s">
        <v>36</v>
      </c>
      <c r="C14" s="30" t="s">
        <v>44</v>
      </c>
      <c r="D14" s="5" t="s">
        <v>8</v>
      </c>
      <c r="E14" s="23">
        <v>3207.4</v>
      </c>
      <c r="F14" s="23">
        <v>7524.3</v>
      </c>
      <c r="G14" s="23">
        <v>12277.6</v>
      </c>
      <c r="H14" s="21">
        <f>H19*H13*H16*H18</f>
        <v>10898.870615851974</v>
      </c>
      <c r="I14" s="21">
        <f>I19*I13*I16*I18</f>
        <v>11944.074974797599</v>
      </c>
      <c r="J14" s="21">
        <f>J19*J13*J16*J18</f>
        <v>9681.9602313015748</v>
      </c>
      <c r="K14" s="21">
        <f>K19*K13*K16*K18</f>
        <v>10555.111456696653</v>
      </c>
    </row>
    <row r="15" spans="1:11" ht="22.5" x14ac:dyDescent="0.3">
      <c r="A15" s="12">
        <v>3</v>
      </c>
      <c r="B15" s="67"/>
      <c r="C15" s="28" t="s">
        <v>56</v>
      </c>
      <c r="D15" s="6" t="s">
        <v>29</v>
      </c>
      <c r="E15" s="7">
        <v>1.5</v>
      </c>
      <c r="F15" s="7">
        <v>13.6</v>
      </c>
      <c r="G15" s="7">
        <v>7.1</v>
      </c>
      <c r="H15" s="19">
        <f>H16</f>
        <v>7.3999999999999995</v>
      </c>
      <c r="I15" s="19">
        <f>I16</f>
        <v>9.3666666666666654</v>
      </c>
      <c r="J15" s="19">
        <f>J16</f>
        <v>7.9555555555555557</v>
      </c>
      <c r="K15" s="19">
        <f t="shared" ref="K15" si="10">K16</f>
        <v>8.2407407407407405</v>
      </c>
    </row>
    <row r="16" spans="1:11" ht="33.75" x14ac:dyDescent="0.3">
      <c r="A16" s="34" t="s">
        <v>45</v>
      </c>
      <c r="B16" s="68" t="s">
        <v>46</v>
      </c>
      <c r="C16" s="28" t="s">
        <v>53</v>
      </c>
      <c r="D16" s="6" t="s">
        <v>29</v>
      </c>
      <c r="E16" s="8"/>
      <c r="F16" s="8"/>
      <c r="G16" s="19">
        <f>(E15+F15)/2</f>
        <v>7.55</v>
      </c>
      <c r="H16" s="19">
        <f>(E15+F15+G15)/3</f>
        <v>7.3999999999999995</v>
      </c>
      <c r="I16" s="19">
        <f>(F15+G15+H15)/3</f>
        <v>9.3666666666666654</v>
      </c>
      <c r="J16" s="19">
        <f t="shared" ref="J16:K16" si="11">(G15+H15+I15)/3</f>
        <v>7.9555555555555557</v>
      </c>
      <c r="K16" s="19">
        <f t="shared" si="11"/>
        <v>8.2407407407407405</v>
      </c>
    </row>
    <row r="17" spans="1:11" ht="33.75" x14ac:dyDescent="0.3">
      <c r="A17" s="12">
        <v>4</v>
      </c>
      <c r="B17" s="68" t="s">
        <v>50</v>
      </c>
      <c r="C17" s="28" t="s">
        <v>54</v>
      </c>
      <c r="D17" s="7"/>
      <c r="E17" s="8">
        <v>1</v>
      </c>
      <c r="F17" s="8">
        <v>1</v>
      </c>
      <c r="G17" s="19">
        <f>G16/F15</f>
        <v>0.55514705882352944</v>
      </c>
      <c r="H17" s="19">
        <f>H16/G15</f>
        <v>1.0422535211267605</v>
      </c>
      <c r="I17" s="19">
        <f>I16/H15</f>
        <v>1.2657657657657657</v>
      </c>
      <c r="J17" s="19">
        <f t="shared" ref="J17:K17" si="12">J16/I15</f>
        <v>0.84934756820877833</v>
      </c>
      <c r="K17" s="19">
        <f t="shared" si="12"/>
        <v>1.0358472998137802</v>
      </c>
    </row>
    <row r="18" spans="1:11" ht="33.75" x14ac:dyDescent="0.3">
      <c r="A18" s="12">
        <v>5</v>
      </c>
      <c r="B18" s="68" t="s">
        <v>51</v>
      </c>
      <c r="C18" s="28" t="s">
        <v>41</v>
      </c>
      <c r="D18" s="7"/>
      <c r="E18" s="8"/>
      <c r="F18" s="8"/>
      <c r="G18" s="8"/>
      <c r="H18" s="19">
        <f>(E17+F17+G17)/3</f>
        <v>0.85171568627450978</v>
      </c>
      <c r="I18" s="19">
        <f t="shared" ref="I18:K18" si="13">(F17+G17+H17)/3</f>
        <v>0.86580019331676328</v>
      </c>
      <c r="J18" s="19">
        <f t="shared" si="13"/>
        <v>0.95438878190535181</v>
      </c>
      <c r="K18" s="19">
        <f t="shared" si="13"/>
        <v>1.0524556183671017</v>
      </c>
    </row>
    <row r="19" spans="1:11" ht="33.75" x14ac:dyDescent="0.3">
      <c r="A19" s="12">
        <v>6</v>
      </c>
      <c r="B19" s="68" t="s">
        <v>52</v>
      </c>
      <c r="C19" s="28" t="s">
        <v>55</v>
      </c>
      <c r="D19" s="6" t="s">
        <v>4</v>
      </c>
      <c r="E19" s="9"/>
      <c r="F19" s="9"/>
      <c r="G19" s="10"/>
      <c r="H19" s="19">
        <f>G14/G15/H13</f>
        <v>1458.5352872973333</v>
      </c>
      <c r="I19" s="19">
        <f>H14/H15/I13</f>
        <v>1194.4782530538821</v>
      </c>
      <c r="J19" s="19">
        <f>I14/I15/J13</f>
        <v>994.4033676987699</v>
      </c>
      <c r="K19" s="19">
        <f>J14/J15/K13</f>
        <v>912.54559501981612</v>
      </c>
    </row>
    <row r="20" spans="1:11" x14ac:dyDescent="0.3">
      <c r="A20" s="94" t="s">
        <v>13</v>
      </c>
      <c r="B20" s="99"/>
      <c r="C20" s="95"/>
      <c r="D20" s="95"/>
      <c r="E20" s="95"/>
      <c r="F20" s="95"/>
      <c r="G20" s="95"/>
      <c r="H20" s="95"/>
      <c r="I20" s="95"/>
      <c r="J20" s="95"/>
      <c r="K20" s="96"/>
    </row>
    <row r="21" spans="1:11" ht="22.5" x14ac:dyDescent="0.3">
      <c r="A21" s="12">
        <v>1</v>
      </c>
      <c r="B21" s="16" t="s">
        <v>64</v>
      </c>
      <c r="C21" s="14" t="s">
        <v>65</v>
      </c>
      <c r="D21" s="6"/>
      <c r="E21" s="19"/>
      <c r="F21" s="19"/>
      <c r="G21" s="19"/>
      <c r="H21" s="21">
        <f>(E21+F21+G21)/3</f>
        <v>0</v>
      </c>
      <c r="I21" s="21">
        <f t="shared" ref="I21:K21" si="14">(F21+G21+H21)/3</f>
        <v>0</v>
      </c>
      <c r="J21" s="21">
        <f t="shared" si="14"/>
        <v>0</v>
      </c>
      <c r="K21" s="21">
        <f t="shared" si="14"/>
        <v>0</v>
      </c>
    </row>
    <row r="22" spans="1:11" x14ac:dyDescent="0.3">
      <c r="A22" s="94" t="s">
        <v>14</v>
      </c>
      <c r="B22" s="99"/>
      <c r="C22" s="95"/>
      <c r="D22" s="95"/>
      <c r="E22" s="95"/>
      <c r="F22" s="95"/>
      <c r="G22" s="95"/>
      <c r="H22" s="95"/>
      <c r="I22" s="95"/>
      <c r="J22" s="95"/>
      <c r="K22" s="96"/>
    </row>
    <row r="23" spans="1:11" ht="45" x14ac:dyDescent="0.3">
      <c r="A23" s="12">
        <v>1</v>
      </c>
      <c r="B23" s="15" t="s">
        <v>15</v>
      </c>
      <c r="C23" s="14" t="s">
        <v>34</v>
      </c>
      <c r="D23" s="6" t="s">
        <v>8</v>
      </c>
      <c r="E23" s="11"/>
      <c r="F23" s="11"/>
      <c r="G23" s="11"/>
      <c r="H23" s="8"/>
      <c r="I23" s="8"/>
      <c r="J23" s="8"/>
      <c r="K23" s="8"/>
    </row>
    <row r="25" spans="1:11" ht="36" customHeight="1" x14ac:dyDescent="0.3">
      <c r="A25" s="100" t="s">
        <v>153</v>
      </c>
      <c r="B25" s="97"/>
      <c r="C25" s="97"/>
      <c r="D25" s="97"/>
      <c r="E25" s="97"/>
      <c r="F25" s="98"/>
      <c r="G25" s="6" t="s">
        <v>8</v>
      </c>
      <c r="H25" s="105">
        <f>H6+H14+H21</f>
        <v>10898.870615851974</v>
      </c>
      <c r="I25" s="108">
        <f>I6+I14+I21</f>
        <v>11944.074974797599</v>
      </c>
      <c r="J25" s="108">
        <f>J6+J14+J21</f>
        <v>9681.9602313015748</v>
      </c>
      <c r="K25" s="108">
        <f>K6+K14+K21</f>
        <v>10555.111456696653</v>
      </c>
    </row>
  </sheetData>
  <mergeCells count="7">
    <mergeCell ref="A22:K22"/>
    <mergeCell ref="A25:F25"/>
    <mergeCell ref="A1:K1"/>
    <mergeCell ref="E2:K2"/>
    <mergeCell ref="A4:K4"/>
    <mergeCell ref="A12:K12"/>
    <mergeCell ref="A20:K20"/>
  </mergeCells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opLeftCell="A18" zoomScale="110" zoomScaleNormal="110" workbookViewId="0">
      <selection activeCell="B27" sqref="B27"/>
    </sheetView>
  </sheetViews>
  <sheetFormatPr defaultRowHeight="18.75" x14ac:dyDescent="0.3"/>
  <cols>
    <col min="1" max="1" width="9.140625" style="2"/>
    <col min="2" max="2" width="23.85546875" style="2" customWidth="1"/>
    <col min="3" max="3" width="79.140625" style="2" customWidth="1"/>
    <col min="4" max="4" width="12.42578125" style="2" customWidth="1"/>
    <col min="5" max="6" width="15.5703125" style="2" bestFit="1" customWidth="1"/>
    <col min="7" max="7" width="15.28515625" style="2" bestFit="1" customWidth="1"/>
    <col min="8" max="11" width="15.140625" style="2" bestFit="1" customWidth="1"/>
    <col min="12" max="16384" width="9.140625" style="2"/>
  </cols>
  <sheetData>
    <row r="1" spans="1:11" ht="42.75" customHeight="1" x14ac:dyDescent="0.3">
      <c r="A1" s="102" t="s">
        <v>142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3" customFormat="1" x14ac:dyDescent="0.3">
      <c r="A2" s="17" t="s">
        <v>0</v>
      </c>
      <c r="B2" s="17" t="s">
        <v>2</v>
      </c>
      <c r="C2" s="17" t="s">
        <v>1</v>
      </c>
      <c r="D2" s="17" t="s">
        <v>3</v>
      </c>
      <c r="E2" s="101" t="s">
        <v>5</v>
      </c>
      <c r="F2" s="101"/>
      <c r="G2" s="101"/>
      <c r="H2" s="101"/>
      <c r="I2" s="101"/>
      <c r="J2" s="101"/>
      <c r="K2" s="101"/>
    </row>
    <row r="3" spans="1:11" s="3" customFormat="1" x14ac:dyDescent="0.3">
      <c r="A3" s="17"/>
      <c r="B3" s="17"/>
      <c r="C3" s="17"/>
      <c r="D3" s="17"/>
      <c r="E3" s="17">
        <v>2020</v>
      </c>
      <c r="F3" s="17">
        <v>2021</v>
      </c>
      <c r="G3" s="5">
        <v>2022</v>
      </c>
      <c r="H3" s="17">
        <v>2023</v>
      </c>
      <c r="I3" s="17">
        <v>2024</v>
      </c>
      <c r="J3" s="17">
        <v>2025</v>
      </c>
      <c r="K3" s="17">
        <v>2026</v>
      </c>
    </row>
    <row r="4" spans="1:11" s="3" customFormat="1" x14ac:dyDescent="0.3">
      <c r="A4" s="94" t="s">
        <v>24</v>
      </c>
      <c r="B4" s="95"/>
      <c r="C4" s="95"/>
      <c r="D4" s="95"/>
      <c r="E4" s="95"/>
      <c r="F4" s="95"/>
      <c r="G4" s="95"/>
      <c r="H4" s="95"/>
      <c r="I4" s="95"/>
      <c r="J4" s="95"/>
      <c r="K4" s="96"/>
    </row>
    <row r="5" spans="1:11" ht="33.75" x14ac:dyDescent="0.3">
      <c r="A5" s="12">
        <v>1</v>
      </c>
      <c r="B5" s="68" t="s">
        <v>6</v>
      </c>
      <c r="C5" s="28" t="s">
        <v>67</v>
      </c>
      <c r="D5" s="7"/>
      <c r="E5" s="44">
        <v>3.46</v>
      </c>
      <c r="F5" s="44">
        <v>0.27</v>
      </c>
      <c r="G5" s="44">
        <v>9.3800000000000008</v>
      </c>
      <c r="H5" s="45">
        <f>(E5+F5+G5)/3</f>
        <v>4.37</v>
      </c>
      <c r="I5" s="45">
        <f t="shared" ref="I5:K5" si="0">(F5+G5+H5)/3</f>
        <v>4.6733333333333329</v>
      </c>
      <c r="J5" s="45">
        <f t="shared" si="0"/>
        <v>6.141111111111111</v>
      </c>
      <c r="K5" s="45">
        <f t="shared" si="0"/>
        <v>5.0614814814814819</v>
      </c>
    </row>
    <row r="6" spans="1:11" ht="23.25" x14ac:dyDescent="0.35">
      <c r="A6" s="12">
        <v>2</v>
      </c>
      <c r="B6" s="69" t="s">
        <v>69</v>
      </c>
      <c r="C6" s="28" t="s">
        <v>68</v>
      </c>
      <c r="D6" s="6" t="s">
        <v>8</v>
      </c>
      <c r="E6" s="55">
        <v>4743.7</v>
      </c>
      <c r="F6" s="55">
        <v>3373.9</v>
      </c>
      <c r="G6" s="55">
        <v>8178.8</v>
      </c>
      <c r="H6" s="46">
        <f>H11*H5*H8*H10</f>
        <v>4565.0739506710452</v>
      </c>
      <c r="I6" s="46">
        <f>I11*I5*I8*I10</f>
        <v>4289.6040020997152</v>
      </c>
      <c r="J6" s="46">
        <f>J11*J5*J8*J10</f>
        <v>4143.1006275967711</v>
      </c>
      <c r="K6" s="46">
        <f>K11*K5*K8*K10</f>
        <v>3513.6992270699052</v>
      </c>
    </row>
    <row r="7" spans="1:11" ht="22.5" x14ac:dyDescent="0.3">
      <c r="A7" s="12">
        <v>3</v>
      </c>
      <c r="B7" s="69"/>
      <c r="C7" s="28" t="s">
        <v>16</v>
      </c>
      <c r="D7" s="6" t="s">
        <v>7</v>
      </c>
      <c r="E7" s="56">
        <v>120.8</v>
      </c>
      <c r="F7" s="56">
        <v>168.7</v>
      </c>
      <c r="G7" s="56">
        <v>382.1</v>
      </c>
      <c r="H7" s="47">
        <f>H8</f>
        <v>223.86666666666667</v>
      </c>
      <c r="I7" s="47">
        <f>I8</f>
        <v>258.22222222222223</v>
      </c>
      <c r="J7" s="47">
        <f>J8</f>
        <v>288.06296296296296</v>
      </c>
      <c r="K7" s="47">
        <f t="shared" ref="K7" si="1">K8</f>
        <v>256.71728395061729</v>
      </c>
    </row>
    <row r="8" spans="1:11" ht="23.25" x14ac:dyDescent="0.35">
      <c r="A8" s="34" t="s">
        <v>45</v>
      </c>
      <c r="B8" s="69" t="s">
        <v>17</v>
      </c>
      <c r="C8" s="28" t="s">
        <v>70</v>
      </c>
      <c r="D8" s="6" t="s">
        <v>7</v>
      </c>
      <c r="E8" s="48"/>
      <c r="F8" s="48"/>
      <c r="G8" s="47">
        <f>(E7+F7)/2</f>
        <v>144.75</v>
      </c>
      <c r="H8" s="47">
        <f>(E7+F7+G7)/3</f>
        <v>223.86666666666667</v>
      </c>
      <c r="I8" s="47">
        <f>(F7+G7+H7)/3</f>
        <v>258.22222222222223</v>
      </c>
      <c r="J8" s="47">
        <f t="shared" ref="J8:K8" si="2">(G7+H7+I7)/3</f>
        <v>288.06296296296296</v>
      </c>
      <c r="K8" s="47">
        <f t="shared" si="2"/>
        <v>256.71728395061729</v>
      </c>
    </row>
    <row r="9" spans="1:11" ht="22.5" x14ac:dyDescent="0.3">
      <c r="A9" s="12">
        <v>4</v>
      </c>
      <c r="B9" s="70"/>
      <c r="C9" s="28" t="s">
        <v>19</v>
      </c>
      <c r="D9" s="7"/>
      <c r="E9" s="48">
        <v>1</v>
      </c>
      <c r="F9" s="48">
        <v>1</v>
      </c>
      <c r="G9" s="47">
        <f>G8/F7</f>
        <v>0.8580320094842917</v>
      </c>
      <c r="H9" s="47">
        <f>H8/G7</f>
        <v>0.58588502137311349</v>
      </c>
      <c r="I9" s="47">
        <f>I8/H7</f>
        <v>1.1534643637085567</v>
      </c>
      <c r="J9" s="47">
        <f t="shared" ref="J9:K9" si="3">J8/I7</f>
        <v>1.1155622489959838</v>
      </c>
      <c r="K9" s="47">
        <f t="shared" si="3"/>
        <v>0.89118462613197569</v>
      </c>
    </row>
    <row r="10" spans="1:11" ht="33.75" x14ac:dyDescent="0.3">
      <c r="A10" s="34" t="s">
        <v>80</v>
      </c>
      <c r="B10" s="70" t="s">
        <v>18</v>
      </c>
      <c r="C10" s="28" t="s">
        <v>71</v>
      </c>
      <c r="D10" s="7"/>
      <c r="E10" s="48"/>
      <c r="F10" s="48"/>
      <c r="G10" s="48"/>
      <c r="H10" s="47">
        <f>(E9+F9+G9)/3</f>
        <v>0.95267733649476394</v>
      </c>
      <c r="I10" s="47">
        <f t="shared" ref="I10:K10" si="4">(F9+G9+H9)/3</f>
        <v>0.81463901028580177</v>
      </c>
      <c r="J10" s="47">
        <f t="shared" si="4"/>
        <v>0.86579379818865387</v>
      </c>
      <c r="K10" s="47">
        <f t="shared" si="4"/>
        <v>0.95163721135921797</v>
      </c>
    </row>
    <row r="11" spans="1:11" s="1" customFormat="1" ht="31.5" x14ac:dyDescent="0.4">
      <c r="A11" s="5">
        <v>5</v>
      </c>
      <c r="B11" s="71" t="s">
        <v>73</v>
      </c>
      <c r="C11" s="30" t="s">
        <v>74</v>
      </c>
      <c r="D11" s="5" t="s">
        <v>4</v>
      </c>
      <c r="E11" s="49"/>
      <c r="F11" s="49"/>
      <c r="G11" s="50"/>
      <c r="H11" s="46">
        <f>G6/G7/H5</f>
        <v>4.8981390928249695</v>
      </c>
      <c r="I11" s="46">
        <f>H6/H7/I5</f>
        <v>4.3634662933705073</v>
      </c>
      <c r="J11" s="46">
        <f>I6/I7/J5</f>
        <v>2.7050583177659608</v>
      </c>
      <c r="K11" s="46">
        <f>J6/J7/K5</f>
        <v>2.8415833924873937</v>
      </c>
    </row>
    <row r="12" spans="1:11" x14ac:dyDescent="0.3">
      <c r="A12" s="94" t="s">
        <v>23</v>
      </c>
      <c r="B12" s="99"/>
      <c r="C12" s="95"/>
      <c r="D12" s="95"/>
      <c r="E12" s="95"/>
      <c r="F12" s="95"/>
      <c r="G12" s="95"/>
      <c r="H12" s="95"/>
      <c r="I12" s="95"/>
      <c r="J12" s="95"/>
      <c r="K12" s="96"/>
    </row>
    <row r="13" spans="1:11" ht="33.75" x14ac:dyDescent="0.3">
      <c r="A13" s="12">
        <v>1</v>
      </c>
      <c r="B13" s="65" t="s">
        <v>20</v>
      </c>
      <c r="C13" s="72" t="s">
        <v>78</v>
      </c>
      <c r="D13" s="7"/>
      <c r="E13" s="58">
        <f>191/558.9</f>
        <v>0.34174270889246738</v>
      </c>
      <c r="F13" s="58">
        <f>235.3/191</f>
        <v>1.2319371727748691</v>
      </c>
      <c r="G13" s="58">
        <f>208.6/235.3</f>
        <v>0.88652783680407987</v>
      </c>
      <c r="H13" s="59">
        <f>(E13+F13+G13)*1.04</f>
        <v>2.5586160272102729</v>
      </c>
      <c r="I13" s="59">
        <f t="shared" ref="I13:K13" si="5">(F13+G13+H13)*1.04</f>
        <v>4.864164278260791</v>
      </c>
      <c r="J13" s="59">
        <f t="shared" si="5"/>
        <v>8.6416804679661503</v>
      </c>
      <c r="K13" s="59">
        <f t="shared" si="5"/>
        <v>16.707039204374706</v>
      </c>
    </row>
    <row r="14" spans="1:11" ht="23.25" x14ac:dyDescent="0.35">
      <c r="A14" s="12">
        <v>2</v>
      </c>
      <c r="B14" s="69" t="s">
        <v>77</v>
      </c>
      <c r="C14" s="72" t="s">
        <v>154</v>
      </c>
      <c r="D14" s="6" t="s">
        <v>8</v>
      </c>
      <c r="E14" s="51">
        <v>1418.2</v>
      </c>
      <c r="F14" s="51">
        <v>2072.1999999999998</v>
      </c>
      <c r="G14" s="51">
        <v>2308.9</v>
      </c>
      <c r="H14" s="46">
        <f>H19*H13*H16*H18</f>
        <v>1995.9760644469627</v>
      </c>
      <c r="I14" s="46">
        <f>I19*I13*I16*I18</f>
        <v>1955.5455876941483</v>
      </c>
      <c r="J14" s="46">
        <f>J19*J13*J16*J18</f>
        <v>1945.8780508591983</v>
      </c>
      <c r="K14" s="46">
        <f>K19*K13*K16*K18</f>
        <v>1840.7859554369631</v>
      </c>
    </row>
    <row r="15" spans="1:11" ht="22.5" x14ac:dyDescent="0.3">
      <c r="A15" s="12">
        <v>3</v>
      </c>
      <c r="B15" s="69"/>
      <c r="C15" s="72" t="s">
        <v>32</v>
      </c>
      <c r="D15" s="6" t="s">
        <v>22</v>
      </c>
      <c r="E15" s="51">
        <f>1113713.6+725.6+0.5+1+6.063+32+2330.7+0.9</f>
        <v>1116810.3630000001</v>
      </c>
      <c r="F15" s="51">
        <f>1113713.5183+740.1+0.5+1+5927.3+36.127+2442.397+0.9</f>
        <v>1122861.8423000004</v>
      </c>
      <c r="G15" s="51">
        <v>1403529.2</v>
      </c>
      <c r="H15" s="47">
        <f>H16</f>
        <v>1214400.4684333336</v>
      </c>
      <c r="I15" s="47">
        <f>I16</f>
        <v>1246930.5035777779</v>
      </c>
      <c r="J15" s="47">
        <f>J16</f>
        <v>1288286.724003704</v>
      </c>
      <c r="K15" s="47">
        <f t="shared" ref="K15" si="6">K16</f>
        <v>1249872.5653382719</v>
      </c>
    </row>
    <row r="16" spans="1:11" ht="23.25" x14ac:dyDescent="0.35">
      <c r="A16" s="34" t="s">
        <v>45</v>
      </c>
      <c r="B16" s="69" t="s">
        <v>21</v>
      </c>
      <c r="C16" s="72" t="s">
        <v>79</v>
      </c>
      <c r="D16" s="6" t="s">
        <v>22</v>
      </c>
      <c r="E16" s="48"/>
      <c r="F16" s="48"/>
      <c r="G16" s="47">
        <f>(E15+F15)/2</f>
        <v>1119836.1026500002</v>
      </c>
      <c r="H16" s="47">
        <f>(E15+F15+G15)/3</f>
        <v>1214400.4684333336</v>
      </c>
      <c r="I16" s="47">
        <f>(F15+G15+H15)/3</f>
        <v>1246930.5035777779</v>
      </c>
      <c r="J16" s="47">
        <f t="shared" ref="J16:K16" si="7">(G15+H15+I15)/3</f>
        <v>1288286.724003704</v>
      </c>
      <c r="K16" s="47">
        <f t="shared" si="7"/>
        <v>1249872.5653382719</v>
      </c>
    </row>
    <row r="17" spans="1:11" ht="22.5" x14ac:dyDescent="0.3">
      <c r="A17" s="12">
        <v>4</v>
      </c>
      <c r="B17" s="70"/>
      <c r="C17" s="72" t="s">
        <v>33</v>
      </c>
      <c r="D17" s="7"/>
      <c r="E17" s="48">
        <v>1</v>
      </c>
      <c r="F17" s="48">
        <v>1</v>
      </c>
      <c r="G17" s="47">
        <f>G16/F15</f>
        <v>0.99730533220026218</v>
      </c>
      <c r="H17" s="47">
        <f>H16/G15</f>
        <v>0.8652477400778934</v>
      </c>
      <c r="I17" s="47">
        <f>I16/H15</f>
        <v>1.0267869092527693</v>
      </c>
      <c r="J17" s="47">
        <f t="shared" ref="J17:K17" si="8">J16/I15</f>
        <v>1.0331664197060415</v>
      </c>
      <c r="K17" s="47">
        <f t="shared" si="8"/>
        <v>0.97018198049417947</v>
      </c>
    </row>
    <row r="18" spans="1:11" ht="23.25" x14ac:dyDescent="0.3">
      <c r="A18" s="34" t="s">
        <v>80</v>
      </c>
      <c r="B18" s="70" t="s">
        <v>81</v>
      </c>
      <c r="C18" s="72" t="s">
        <v>82</v>
      </c>
      <c r="D18" s="7"/>
      <c r="E18" s="48"/>
      <c r="F18" s="48"/>
      <c r="G18" s="48"/>
      <c r="H18" s="47">
        <f>(E17+F17+G17)/3</f>
        <v>0.99910177740008743</v>
      </c>
      <c r="I18" s="47">
        <f t="shared" ref="I18:K18" si="9">(F17+G17+H17)/3</f>
        <v>0.9541843574260519</v>
      </c>
      <c r="J18" s="47">
        <f t="shared" si="9"/>
        <v>0.96311332717697484</v>
      </c>
      <c r="K18" s="47">
        <f t="shared" si="9"/>
        <v>0.9750670230122348</v>
      </c>
    </row>
    <row r="19" spans="1:11" ht="31.5" x14ac:dyDescent="0.55000000000000004">
      <c r="A19" s="5">
        <v>5</v>
      </c>
      <c r="B19" s="73" t="s">
        <v>83</v>
      </c>
      <c r="C19" s="30" t="s">
        <v>76</v>
      </c>
      <c r="D19" s="5" t="s">
        <v>4</v>
      </c>
      <c r="E19" s="49"/>
      <c r="F19" s="49"/>
      <c r="G19" s="50"/>
      <c r="H19" s="46">
        <f>G14/G15/H13</f>
        <v>6.4295200551800697E-4</v>
      </c>
      <c r="I19" s="46">
        <f>H14/H15/I13</f>
        <v>3.3789764806224187E-4</v>
      </c>
      <c r="J19" s="46">
        <f>I14/I15/J13</f>
        <v>1.8147946552688843E-4</v>
      </c>
      <c r="K19" s="46">
        <f>J14/J15/K13</f>
        <v>9.0407320187569658E-5</v>
      </c>
    </row>
    <row r="20" spans="1:11" x14ac:dyDescent="0.3">
      <c r="A20" s="94" t="s">
        <v>25</v>
      </c>
      <c r="B20" s="99"/>
      <c r="C20" s="95"/>
      <c r="D20" s="95"/>
      <c r="E20" s="95"/>
      <c r="F20" s="95"/>
      <c r="G20" s="95"/>
      <c r="H20" s="95"/>
      <c r="I20" s="95"/>
      <c r="J20" s="95"/>
      <c r="K20" s="96"/>
    </row>
    <row r="21" spans="1:11" ht="33.75" x14ac:dyDescent="0.3">
      <c r="A21" s="12">
        <v>1</v>
      </c>
      <c r="B21" s="65" t="s">
        <v>20</v>
      </c>
      <c r="C21" s="72" t="s">
        <v>61</v>
      </c>
      <c r="D21" s="7"/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</row>
    <row r="22" spans="1:11" ht="23.25" x14ac:dyDescent="0.35">
      <c r="A22" s="12">
        <v>2</v>
      </c>
      <c r="B22" s="69" t="s">
        <v>63</v>
      </c>
      <c r="C22" s="72" t="s">
        <v>62</v>
      </c>
      <c r="D22" s="6" t="s">
        <v>8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</row>
    <row r="23" spans="1:11" ht="22.5" x14ac:dyDescent="0.3">
      <c r="A23" s="12">
        <v>3</v>
      </c>
      <c r="B23" s="69"/>
      <c r="C23" s="72" t="s">
        <v>155</v>
      </c>
      <c r="D23" s="18" t="s">
        <v>35</v>
      </c>
      <c r="E23" s="52">
        <v>1840</v>
      </c>
      <c r="F23" s="52">
        <v>1840</v>
      </c>
      <c r="G23" s="52">
        <v>1840</v>
      </c>
      <c r="H23" s="47">
        <f>H24</f>
        <v>1840</v>
      </c>
      <c r="I23" s="47">
        <f>I24</f>
        <v>1840</v>
      </c>
      <c r="J23" s="47">
        <f>J24</f>
        <v>1840</v>
      </c>
      <c r="K23" s="47">
        <f t="shared" ref="K23" si="10">K24</f>
        <v>1840</v>
      </c>
    </row>
    <row r="24" spans="1:11" ht="33.75" x14ac:dyDescent="0.35">
      <c r="A24" s="34" t="s">
        <v>45</v>
      </c>
      <c r="B24" s="69" t="s">
        <v>26</v>
      </c>
      <c r="C24" s="72" t="s">
        <v>60</v>
      </c>
      <c r="D24" s="18" t="s">
        <v>35</v>
      </c>
      <c r="E24" s="48"/>
      <c r="F24" s="48"/>
      <c r="G24" s="47">
        <f>(E23+F23)/2</f>
        <v>1840</v>
      </c>
      <c r="H24" s="47">
        <f>(E23+F23+G23)/3</f>
        <v>1840</v>
      </c>
      <c r="I24" s="47">
        <f>(F23+G23+H23)/3</f>
        <v>1840</v>
      </c>
      <c r="J24" s="47">
        <f t="shared" ref="J24:K24" si="11">(G23+H23+I23)/3</f>
        <v>1840</v>
      </c>
      <c r="K24" s="47">
        <f t="shared" si="11"/>
        <v>1840</v>
      </c>
    </row>
    <row r="25" spans="1:11" ht="22.5" x14ac:dyDescent="0.3">
      <c r="A25" s="12">
        <v>4</v>
      </c>
      <c r="B25" s="70"/>
      <c r="C25" s="72" t="s">
        <v>28</v>
      </c>
      <c r="D25" s="7"/>
      <c r="E25" s="48">
        <v>1</v>
      </c>
      <c r="F25" s="48">
        <v>1</v>
      </c>
      <c r="G25" s="47">
        <f>G24/F23</f>
        <v>1</v>
      </c>
      <c r="H25" s="47">
        <f>H24/G23</f>
        <v>1</v>
      </c>
      <c r="I25" s="47">
        <f>I24/H23</f>
        <v>1</v>
      </c>
      <c r="J25" s="47">
        <f t="shared" ref="J25:K25" si="12">J24/I23</f>
        <v>1</v>
      </c>
      <c r="K25" s="47">
        <f t="shared" si="12"/>
        <v>1</v>
      </c>
    </row>
    <row r="26" spans="1:11" ht="33.75" x14ac:dyDescent="0.3">
      <c r="A26" s="34" t="s">
        <v>80</v>
      </c>
      <c r="B26" s="70" t="s">
        <v>27</v>
      </c>
      <c r="C26" s="72" t="s">
        <v>59</v>
      </c>
      <c r="D26" s="7"/>
      <c r="E26" s="48"/>
      <c r="F26" s="48"/>
      <c r="G26" s="48"/>
      <c r="H26" s="47">
        <f>(E25+F25+G25)/3</f>
        <v>1</v>
      </c>
      <c r="I26" s="47">
        <f t="shared" ref="I26:K26" si="13">(F25+G25+H25)/3</f>
        <v>1</v>
      </c>
      <c r="J26" s="47">
        <f t="shared" si="13"/>
        <v>1</v>
      </c>
      <c r="K26" s="47">
        <f t="shared" si="13"/>
        <v>1</v>
      </c>
    </row>
    <row r="27" spans="1:11" ht="31.5" x14ac:dyDescent="0.4">
      <c r="A27" s="5">
        <v>5</v>
      </c>
      <c r="B27" s="73" t="s">
        <v>72</v>
      </c>
      <c r="C27" s="30" t="s">
        <v>58</v>
      </c>
      <c r="D27" s="5" t="s">
        <v>4</v>
      </c>
      <c r="E27" s="49"/>
      <c r="F27" s="49"/>
      <c r="G27" s="50"/>
      <c r="H27" s="57"/>
      <c r="I27" s="46"/>
      <c r="J27" s="46"/>
      <c r="K27" s="46"/>
    </row>
    <row r="28" spans="1:11" x14ac:dyDescent="0.3">
      <c r="A28" s="94" t="s">
        <v>57</v>
      </c>
      <c r="B28" s="99"/>
      <c r="C28" s="95"/>
      <c r="D28" s="95"/>
      <c r="E28" s="95"/>
      <c r="F28" s="95"/>
      <c r="G28" s="95"/>
      <c r="H28" s="95"/>
      <c r="I28" s="95"/>
      <c r="J28" s="95"/>
      <c r="K28" s="96"/>
    </row>
    <row r="29" spans="1:11" ht="23.25" x14ac:dyDescent="0.3">
      <c r="A29" s="12">
        <v>1</v>
      </c>
      <c r="B29" s="16" t="s">
        <v>30</v>
      </c>
      <c r="C29" s="14" t="s">
        <v>86</v>
      </c>
      <c r="D29" s="6"/>
      <c r="E29" s="19">
        <f>22210.1-2293.7-614.9-17396.8</f>
        <v>1904.6999999999971</v>
      </c>
      <c r="F29" s="19">
        <f>24351.6-17396.8-1818.3-541.9-3293.7-694.9</f>
        <v>605.99999999999966</v>
      </c>
      <c r="G29" s="19">
        <f>73526.2-15448.3-17059.8-614.9-24894.5-10579.7-3966.5</f>
        <v>962.49999999998909</v>
      </c>
      <c r="H29" s="46">
        <f>(E29+F29+G29)/3</f>
        <v>1157.7333333333286</v>
      </c>
      <c r="I29" s="46">
        <f t="shared" ref="I29:K29" si="14">(F29+G29+H29)/3</f>
        <v>908.74444444443907</v>
      </c>
      <c r="J29" s="46">
        <f t="shared" si="14"/>
        <v>1009.6592592592523</v>
      </c>
      <c r="K29" s="46">
        <f t="shared" si="14"/>
        <v>1025.3790123456733</v>
      </c>
    </row>
    <row r="30" spans="1:11" x14ac:dyDescent="0.3">
      <c r="A30" s="94" t="s">
        <v>14</v>
      </c>
      <c r="B30" s="99"/>
      <c r="C30" s="95"/>
      <c r="D30" s="95"/>
      <c r="E30" s="95"/>
      <c r="F30" s="95"/>
      <c r="G30" s="95"/>
      <c r="H30" s="95"/>
      <c r="I30" s="95"/>
      <c r="J30" s="95"/>
      <c r="K30" s="96"/>
    </row>
    <row r="31" spans="1:11" ht="67.5" x14ac:dyDescent="0.3">
      <c r="A31" s="12">
        <v>1</v>
      </c>
      <c r="B31" s="15" t="s">
        <v>15</v>
      </c>
      <c r="C31" s="14" t="s">
        <v>66</v>
      </c>
      <c r="D31" s="6" t="s">
        <v>8</v>
      </c>
      <c r="E31" s="11"/>
      <c r="F31" s="11"/>
      <c r="G31" s="11"/>
      <c r="H31" s="19"/>
      <c r="I31" s="8"/>
      <c r="J31" s="8"/>
      <c r="K31" s="8"/>
    </row>
    <row r="33" spans="1:11" ht="36" customHeight="1" x14ac:dyDescent="0.3">
      <c r="A33" s="100" t="s">
        <v>75</v>
      </c>
      <c r="B33" s="97"/>
      <c r="C33" s="97"/>
      <c r="D33" s="97"/>
      <c r="E33" s="97"/>
      <c r="F33" s="98"/>
      <c r="G33" s="6" t="s">
        <v>8</v>
      </c>
      <c r="H33" s="53">
        <f>H6+H14+H22+H29+H31</f>
        <v>7718.7833484513358</v>
      </c>
      <c r="I33" s="106">
        <f>I6+I14+I22+I29+I31</f>
        <v>7153.894034238303</v>
      </c>
      <c r="J33" s="106">
        <f>J6+J14+J22+J29+J31</f>
        <v>7098.6379377152216</v>
      </c>
      <c r="K33" s="106">
        <f>K6+K14+K22+K29+K31</f>
        <v>6379.8641948525419</v>
      </c>
    </row>
    <row r="35" spans="1:11" x14ac:dyDescent="0.3">
      <c r="E35" s="24"/>
      <c r="F35" s="24"/>
      <c r="G35" s="24"/>
    </row>
  </sheetData>
  <mergeCells count="8">
    <mergeCell ref="A30:K30"/>
    <mergeCell ref="A33:F33"/>
    <mergeCell ref="A1:K1"/>
    <mergeCell ref="E2:K2"/>
    <mergeCell ref="A4:K4"/>
    <mergeCell ref="A12:K12"/>
    <mergeCell ref="A20:K20"/>
    <mergeCell ref="A28:K28"/>
  </mergeCells>
  <pageMargins left="0.7" right="0.7" top="0.75" bottom="0.75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="110" zoomScaleNormal="110" workbookViewId="0">
      <pane ySplit="3" topLeftCell="A4" activePane="bottomLeft" state="frozen"/>
      <selection pane="bottomLeft" activeCell="D8" sqref="D8"/>
    </sheetView>
  </sheetViews>
  <sheetFormatPr defaultRowHeight="18.75" x14ac:dyDescent="0.3"/>
  <cols>
    <col min="1" max="1" width="9.140625" style="2"/>
    <col min="2" max="2" width="23.85546875" style="2" customWidth="1"/>
    <col min="3" max="3" width="79.140625" style="2" customWidth="1"/>
    <col min="4" max="4" width="14.42578125" style="2" customWidth="1"/>
    <col min="5" max="7" width="13.7109375" style="2" customWidth="1"/>
    <col min="8" max="10" width="14.7109375" style="2" customWidth="1"/>
    <col min="11" max="11" width="15.85546875" style="2" customWidth="1"/>
    <col min="12" max="16384" width="9.140625" style="2"/>
  </cols>
  <sheetData>
    <row r="1" spans="1:11" ht="33" customHeight="1" x14ac:dyDescent="0.3">
      <c r="A1" s="102" t="s">
        <v>143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3" customFormat="1" x14ac:dyDescent="0.3">
      <c r="A2" s="25" t="s">
        <v>0</v>
      </c>
      <c r="B2" s="25" t="s">
        <v>2</v>
      </c>
      <c r="C2" s="25" t="s">
        <v>1</v>
      </c>
      <c r="D2" s="25" t="s">
        <v>3</v>
      </c>
      <c r="E2" s="101" t="s">
        <v>5</v>
      </c>
      <c r="F2" s="101"/>
      <c r="G2" s="101"/>
      <c r="H2" s="101"/>
      <c r="I2" s="101"/>
      <c r="J2" s="101"/>
      <c r="K2" s="101"/>
    </row>
    <row r="3" spans="1:11" s="3" customFormat="1" x14ac:dyDescent="0.3">
      <c r="A3" s="25"/>
      <c r="B3" s="25"/>
      <c r="C3" s="25"/>
      <c r="D3" s="25"/>
      <c r="E3" s="25">
        <v>2020</v>
      </c>
      <c r="F3" s="25">
        <v>2021</v>
      </c>
      <c r="G3" s="5">
        <v>2022</v>
      </c>
      <c r="H3" s="25">
        <v>2023</v>
      </c>
      <c r="I3" s="36">
        <v>2024</v>
      </c>
      <c r="J3" s="36">
        <v>2025</v>
      </c>
      <c r="K3" s="36">
        <v>2026</v>
      </c>
    </row>
    <row r="4" spans="1:11" ht="23.25" x14ac:dyDescent="0.3">
      <c r="A4" s="29">
        <v>1</v>
      </c>
      <c r="B4" s="32" t="s">
        <v>85</v>
      </c>
      <c r="C4" s="33" t="s">
        <v>88</v>
      </c>
      <c r="D4" s="74" t="s">
        <v>8</v>
      </c>
      <c r="E4" s="75">
        <f>E7</f>
        <v>3649.6</v>
      </c>
      <c r="F4" s="75">
        <f t="shared" ref="F4:G4" si="0">F7</f>
        <v>3121.4</v>
      </c>
      <c r="G4" s="75">
        <f t="shared" si="0"/>
        <v>1727.4</v>
      </c>
      <c r="H4" s="75">
        <f>H6*H5</f>
        <v>2346.8527075812276</v>
      </c>
      <c r="I4" s="75">
        <f t="shared" ref="I4:K4" si="1">I6*I5</f>
        <v>2133.4394705174491</v>
      </c>
      <c r="J4" s="75">
        <f t="shared" si="1"/>
        <v>2069.2307260328921</v>
      </c>
      <c r="K4" s="75">
        <f t="shared" si="1"/>
        <v>2183.1743013771897</v>
      </c>
    </row>
    <row r="5" spans="1:11" ht="26.25" customHeight="1" x14ac:dyDescent="0.3">
      <c r="A5" s="43" t="s">
        <v>90</v>
      </c>
      <c r="B5" s="61"/>
      <c r="C5" s="31" t="s">
        <v>89</v>
      </c>
      <c r="D5" s="76" t="s">
        <v>29</v>
      </c>
      <c r="E5" s="77">
        <f>E8</f>
        <v>47.9</v>
      </c>
      <c r="F5" s="77">
        <f>F8</f>
        <v>37.299999999999997</v>
      </c>
      <c r="G5" s="77">
        <f>G8</f>
        <v>27.7</v>
      </c>
      <c r="H5" s="47">
        <f>(E5+F5+G5)/3</f>
        <v>37.633333333333333</v>
      </c>
      <c r="I5" s="47">
        <f t="shared" ref="I5:K5" si="2">(F5+G5+H5)/3</f>
        <v>34.211111111111109</v>
      </c>
      <c r="J5" s="47">
        <f t="shared" si="2"/>
        <v>33.181481481481477</v>
      </c>
      <c r="K5" s="47">
        <f t="shared" si="2"/>
        <v>35.008641975308642</v>
      </c>
    </row>
    <row r="6" spans="1:11" s="1" customFormat="1" ht="22.5" x14ac:dyDescent="0.35">
      <c r="A6" s="27">
        <v>3</v>
      </c>
      <c r="B6" s="42" t="s">
        <v>91</v>
      </c>
      <c r="C6" s="31" t="s">
        <v>87</v>
      </c>
      <c r="D6" s="76" t="s">
        <v>4</v>
      </c>
      <c r="E6" s="78">
        <f>E7/E8</f>
        <v>76.192066805845513</v>
      </c>
      <c r="F6" s="78">
        <f t="shared" ref="F6:G6" si="3">F7/F8</f>
        <v>83.683646112600542</v>
      </c>
      <c r="G6" s="78">
        <f t="shared" si="3"/>
        <v>62.361010830324915</v>
      </c>
      <c r="H6" s="47">
        <f>G6</f>
        <v>62.361010830324915</v>
      </c>
      <c r="I6" s="47">
        <f t="shared" ref="I6:K6" si="4">H6</f>
        <v>62.361010830324915</v>
      </c>
      <c r="J6" s="47">
        <f t="shared" si="4"/>
        <v>62.361010830324915</v>
      </c>
      <c r="K6" s="47">
        <f t="shared" si="4"/>
        <v>62.361010830324915</v>
      </c>
    </row>
    <row r="7" spans="1:11" ht="30" customHeight="1" x14ac:dyDescent="0.3">
      <c r="A7" s="27">
        <v>4</v>
      </c>
      <c r="B7" s="62"/>
      <c r="C7" s="31" t="s">
        <v>92</v>
      </c>
      <c r="D7" s="76" t="s">
        <v>8</v>
      </c>
      <c r="E7" s="77">
        <v>3649.6</v>
      </c>
      <c r="F7" s="77">
        <v>3121.4</v>
      </c>
      <c r="G7" s="77">
        <v>1727.4</v>
      </c>
      <c r="H7" s="47">
        <f>G7</f>
        <v>1727.4</v>
      </c>
      <c r="I7" s="47">
        <f t="shared" ref="I7:K7" si="5">H7</f>
        <v>1727.4</v>
      </c>
      <c r="J7" s="47">
        <f t="shared" si="5"/>
        <v>1727.4</v>
      </c>
      <c r="K7" s="47">
        <f t="shared" si="5"/>
        <v>1727.4</v>
      </c>
    </row>
    <row r="8" spans="1:11" ht="26.25" customHeight="1" x14ac:dyDescent="0.3">
      <c r="A8" s="43" t="s">
        <v>106</v>
      </c>
      <c r="B8" s="60"/>
      <c r="C8" s="31" t="s">
        <v>93</v>
      </c>
      <c r="D8" s="76" t="s">
        <v>29</v>
      </c>
      <c r="E8" s="77">
        <v>47.9</v>
      </c>
      <c r="F8" s="77">
        <v>37.299999999999997</v>
      </c>
      <c r="G8" s="77">
        <v>27.7</v>
      </c>
      <c r="H8" s="47">
        <f>G8</f>
        <v>27.7</v>
      </c>
      <c r="I8" s="47">
        <f t="shared" ref="I8:K8" si="6">H8</f>
        <v>27.7</v>
      </c>
      <c r="J8" s="47">
        <f t="shared" si="6"/>
        <v>27.7</v>
      </c>
      <c r="K8" s="47">
        <f t="shared" si="6"/>
        <v>27.7</v>
      </c>
    </row>
    <row r="9" spans="1:11" x14ac:dyDescent="0.3">
      <c r="A9" s="94" t="s">
        <v>130</v>
      </c>
      <c r="B9" s="99"/>
      <c r="C9" s="95"/>
      <c r="D9" s="95"/>
      <c r="E9" s="95"/>
      <c r="F9" s="95"/>
      <c r="G9" s="95"/>
      <c r="H9" s="95"/>
      <c r="I9" s="95"/>
      <c r="J9" s="95"/>
      <c r="K9" s="96"/>
    </row>
    <row r="10" spans="1:11" ht="22.5" x14ac:dyDescent="0.3">
      <c r="A10" s="12">
        <v>1</v>
      </c>
      <c r="B10" s="64" t="s">
        <v>101</v>
      </c>
      <c r="C10" s="40" t="s">
        <v>102</v>
      </c>
      <c r="D10" s="76" t="s">
        <v>8</v>
      </c>
      <c r="E10" s="45">
        <v>54.6</v>
      </c>
      <c r="F10" s="45">
        <v>158</v>
      </c>
      <c r="G10" s="45">
        <v>124.4</v>
      </c>
      <c r="H10" s="47">
        <f>((E10+F10+G10)/3)/H14</f>
        <v>112.33333333333333</v>
      </c>
      <c r="I10" s="47">
        <f t="shared" ref="I10:K10" si="7">((F15+G15+H15)/3)/I14</f>
        <v>131.57777777777775</v>
      </c>
      <c r="J10" s="47">
        <f t="shared" si="7"/>
        <v>122.77037037037037</v>
      </c>
      <c r="K10" s="47">
        <f t="shared" si="7"/>
        <v>122.22716049382716</v>
      </c>
    </row>
    <row r="11" spans="1:11" ht="22.5" x14ac:dyDescent="0.35">
      <c r="A11" s="6">
        <v>2</v>
      </c>
      <c r="B11" s="41" t="s">
        <v>94</v>
      </c>
      <c r="C11" s="40" t="s">
        <v>100</v>
      </c>
      <c r="D11" s="76" t="s">
        <v>8</v>
      </c>
      <c r="E11" s="51">
        <v>0</v>
      </c>
      <c r="F11" s="51">
        <v>0</v>
      </c>
      <c r="G11" s="51">
        <v>0</v>
      </c>
      <c r="H11" s="47">
        <f>G11</f>
        <v>0</v>
      </c>
      <c r="I11" s="47">
        <f t="shared" ref="I11:K11" si="8">H11</f>
        <v>0</v>
      </c>
      <c r="J11" s="47">
        <f t="shared" si="8"/>
        <v>0</v>
      </c>
      <c r="K11" s="47">
        <f t="shared" si="8"/>
        <v>0</v>
      </c>
    </row>
    <row r="12" spans="1:11" ht="22.5" x14ac:dyDescent="0.35">
      <c r="A12" s="6">
        <v>3</v>
      </c>
      <c r="B12" s="41" t="s">
        <v>95</v>
      </c>
      <c r="C12" s="40" t="s">
        <v>103</v>
      </c>
      <c r="D12" s="76" t="s">
        <v>8</v>
      </c>
      <c r="E12" s="51">
        <v>0</v>
      </c>
      <c r="F12" s="51">
        <v>0</v>
      </c>
      <c r="G12" s="51">
        <v>0</v>
      </c>
      <c r="H12" s="47">
        <f>G12</f>
        <v>0</v>
      </c>
      <c r="I12" s="47">
        <f t="shared" ref="I12" si="9">H12</f>
        <v>0</v>
      </c>
      <c r="J12" s="47">
        <f>I12</f>
        <v>0</v>
      </c>
      <c r="K12" s="47">
        <f>J12</f>
        <v>0</v>
      </c>
    </row>
    <row r="13" spans="1:11" ht="22.5" x14ac:dyDescent="0.3">
      <c r="A13" s="12">
        <v>4</v>
      </c>
      <c r="B13" s="35" t="s">
        <v>96</v>
      </c>
      <c r="C13" s="40" t="s">
        <v>99</v>
      </c>
      <c r="D13" s="76" t="s">
        <v>105</v>
      </c>
      <c r="E13" s="51">
        <v>0</v>
      </c>
      <c r="F13" s="51">
        <v>0</v>
      </c>
      <c r="G13" s="51">
        <v>0</v>
      </c>
      <c r="H13" s="47">
        <f>(E13+F13+G13)/3</f>
        <v>0</v>
      </c>
      <c r="I13" s="47">
        <f>(F13+G13+H13)/3</f>
        <v>0</v>
      </c>
      <c r="J13" s="47">
        <f>(G13+H13+I13)/3</f>
        <v>0</v>
      </c>
      <c r="K13" s="47">
        <f>(H13+I13+J13)/3</f>
        <v>0</v>
      </c>
    </row>
    <row r="14" spans="1:11" ht="42" customHeight="1" x14ac:dyDescent="0.3">
      <c r="A14" s="12">
        <v>5</v>
      </c>
      <c r="B14" s="64" t="s">
        <v>107</v>
      </c>
      <c r="C14" s="40" t="s">
        <v>104</v>
      </c>
      <c r="D14" s="76" t="s">
        <v>105</v>
      </c>
      <c r="E14" s="51">
        <v>1</v>
      </c>
      <c r="F14" s="51">
        <v>1</v>
      </c>
      <c r="G14" s="51">
        <v>1</v>
      </c>
      <c r="H14" s="47">
        <f>(E14+F14+G14)/3</f>
        <v>1</v>
      </c>
      <c r="I14" s="47">
        <f t="shared" ref="I14:K14" si="10">(F14+G14+H14)/3</f>
        <v>1</v>
      </c>
      <c r="J14" s="47">
        <f t="shared" si="10"/>
        <v>1</v>
      </c>
      <c r="K14" s="47">
        <f t="shared" si="10"/>
        <v>1</v>
      </c>
    </row>
    <row r="15" spans="1:11" ht="33.75" x14ac:dyDescent="0.3">
      <c r="A15" s="12">
        <v>6</v>
      </c>
      <c r="B15" s="63" t="s">
        <v>97</v>
      </c>
      <c r="C15" s="40" t="s">
        <v>98</v>
      </c>
      <c r="D15" s="76" t="s">
        <v>8</v>
      </c>
      <c r="E15" s="45">
        <v>54.6</v>
      </c>
      <c r="F15" s="45">
        <v>158</v>
      </c>
      <c r="G15" s="45">
        <v>124.4</v>
      </c>
      <c r="H15" s="46">
        <f>(E15+F15+G15)/3</f>
        <v>112.33333333333333</v>
      </c>
      <c r="I15" s="46">
        <f t="shared" ref="I15:K15" si="11">(F15+G15+H15)/3</f>
        <v>131.57777777777775</v>
      </c>
      <c r="J15" s="46">
        <f t="shared" si="11"/>
        <v>122.77037037037037</v>
      </c>
      <c r="K15" s="46">
        <f t="shared" si="11"/>
        <v>122.22716049382716</v>
      </c>
    </row>
    <row r="16" spans="1:11" x14ac:dyDescent="0.3">
      <c r="A16" s="94" t="s">
        <v>14</v>
      </c>
      <c r="B16" s="99"/>
      <c r="C16" s="95"/>
      <c r="D16" s="95"/>
      <c r="E16" s="95"/>
      <c r="F16" s="95"/>
      <c r="G16" s="95"/>
      <c r="H16" s="95"/>
      <c r="I16" s="95"/>
      <c r="J16" s="95"/>
      <c r="K16" s="96"/>
    </row>
    <row r="17" spans="1:11" ht="45" x14ac:dyDescent="0.3">
      <c r="A17" s="12">
        <v>1</v>
      </c>
      <c r="B17" s="15" t="s">
        <v>15</v>
      </c>
      <c r="C17" s="14" t="s">
        <v>34</v>
      </c>
      <c r="D17" s="6" t="s">
        <v>8</v>
      </c>
      <c r="E17" s="11"/>
      <c r="F17" s="11"/>
      <c r="G17" s="11"/>
      <c r="H17" s="8"/>
      <c r="I17" s="8"/>
      <c r="J17" s="8"/>
      <c r="K17" s="8"/>
    </row>
    <row r="19" spans="1:11" ht="36" customHeight="1" x14ac:dyDescent="0.3">
      <c r="A19" s="100" t="s">
        <v>84</v>
      </c>
      <c r="B19" s="97"/>
      <c r="C19" s="97"/>
      <c r="D19" s="97"/>
      <c r="E19" s="97"/>
      <c r="F19" s="98"/>
      <c r="G19" s="6" t="s">
        <v>8</v>
      </c>
      <c r="H19" s="22">
        <f>H4+H10+H17</f>
        <v>2459.1860409145611</v>
      </c>
      <c r="I19" s="106">
        <f t="shared" ref="I19:K19" si="12">I4+I10+I17</f>
        <v>2265.0172482952266</v>
      </c>
      <c r="J19" s="106">
        <f t="shared" si="12"/>
        <v>2192.0010964032626</v>
      </c>
      <c r="K19" s="106">
        <f t="shared" si="12"/>
        <v>2305.4014618710171</v>
      </c>
    </row>
  </sheetData>
  <mergeCells count="5">
    <mergeCell ref="A19:F19"/>
    <mergeCell ref="A1:K1"/>
    <mergeCell ref="E2:K2"/>
    <mergeCell ref="A9:K9"/>
    <mergeCell ref="A16:K16"/>
  </mergeCells>
  <pageMargins left="0.7" right="0.7" top="0.75" bottom="0.75" header="0.3" footer="0.3"/>
  <pageSetup paperSize="9" scale="5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zoomScale="120" zoomScaleNormal="120" workbookViewId="0">
      <selection activeCell="D3" sqref="D3"/>
    </sheetView>
  </sheetViews>
  <sheetFormatPr defaultRowHeight="15" x14ac:dyDescent="0.25"/>
  <cols>
    <col min="1" max="1" width="6.85546875" customWidth="1"/>
    <col min="2" max="2" width="29.5703125" customWidth="1"/>
    <col min="3" max="3" width="54.85546875" customWidth="1"/>
    <col min="4" max="4" width="15.7109375" customWidth="1"/>
    <col min="5" max="8" width="15.5703125" customWidth="1"/>
    <col min="9" max="10" width="14" customWidth="1"/>
    <col min="11" max="11" width="13.85546875" customWidth="1"/>
  </cols>
  <sheetData>
    <row r="2" spans="1:11" ht="44.25" customHeight="1" x14ac:dyDescent="0.25">
      <c r="A2" s="93" t="s">
        <v>150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18.75" x14ac:dyDescent="0.3">
      <c r="A3" s="26" t="s">
        <v>0</v>
      </c>
      <c r="B3" s="26" t="s">
        <v>2</v>
      </c>
      <c r="C3" s="26" t="s">
        <v>1</v>
      </c>
      <c r="D3" s="26" t="s">
        <v>3</v>
      </c>
      <c r="E3" s="94" t="s">
        <v>5</v>
      </c>
      <c r="F3" s="95"/>
      <c r="G3" s="95"/>
      <c r="H3" s="95"/>
      <c r="I3" s="95"/>
      <c r="J3" s="95"/>
      <c r="K3" s="96"/>
    </row>
    <row r="4" spans="1:11" ht="18.75" x14ac:dyDescent="0.3">
      <c r="A4" s="26"/>
      <c r="B4" s="26"/>
      <c r="C4" s="26"/>
      <c r="D4" s="26"/>
      <c r="E4" s="26">
        <v>2020</v>
      </c>
      <c r="F4" s="26">
        <v>2021</v>
      </c>
      <c r="G4" s="5">
        <v>2022</v>
      </c>
      <c r="H4" s="26">
        <v>2023</v>
      </c>
      <c r="I4" s="36">
        <v>2024</v>
      </c>
      <c r="J4" s="36">
        <v>2025</v>
      </c>
      <c r="K4" s="36">
        <v>2026</v>
      </c>
    </row>
    <row r="5" spans="1:11" ht="49.5" customHeight="1" x14ac:dyDescent="0.25">
      <c r="A5" s="29">
        <v>1</v>
      </c>
      <c r="B5" s="79" t="s">
        <v>109</v>
      </c>
      <c r="C5" s="33" t="s">
        <v>108</v>
      </c>
      <c r="D5" s="74" t="s">
        <v>8</v>
      </c>
      <c r="E5" s="81">
        <f>410.65</f>
        <v>410.65</v>
      </c>
      <c r="F5" s="81">
        <v>389.1</v>
      </c>
      <c r="G5" s="81">
        <v>396.2</v>
      </c>
      <c r="H5" s="81">
        <f>H7*H6</f>
        <v>412.16884531590415</v>
      </c>
      <c r="I5" s="81">
        <f t="shared" ref="I5:K5" si="0">I7*I6</f>
        <v>414.039070442992</v>
      </c>
      <c r="J5" s="81">
        <f t="shared" si="0"/>
        <v>407.4693052529654</v>
      </c>
      <c r="K5" s="81">
        <f t="shared" si="0"/>
        <v>411.22574033728716</v>
      </c>
    </row>
    <row r="6" spans="1:11" ht="33" customHeight="1" x14ac:dyDescent="0.3">
      <c r="A6" s="43" t="s">
        <v>90</v>
      </c>
      <c r="B6" s="80" t="s">
        <v>110</v>
      </c>
      <c r="C6" s="31" t="s">
        <v>111</v>
      </c>
      <c r="D6" s="76" t="s">
        <v>105</v>
      </c>
      <c r="E6" s="82">
        <v>314</v>
      </c>
      <c r="F6" s="82">
        <v>335</v>
      </c>
      <c r="G6" s="82">
        <v>306</v>
      </c>
      <c r="H6" s="83">
        <f>(E6+F6+G6)/3</f>
        <v>318.33333333333331</v>
      </c>
      <c r="I6" s="83">
        <f t="shared" ref="I6:K6" si="1">(F6+G6+H6)/3</f>
        <v>319.77777777777777</v>
      </c>
      <c r="J6" s="83">
        <f t="shared" si="1"/>
        <v>314.7037037037037</v>
      </c>
      <c r="K6" s="83">
        <f t="shared" si="1"/>
        <v>317.60493827160491</v>
      </c>
    </row>
    <row r="7" spans="1:11" ht="30" customHeight="1" x14ac:dyDescent="0.3">
      <c r="A7" s="27">
        <v>3</v>
      </c>
      <c r="B7" s="80" t="s">
        <v>112</v>
      </c>
      <c r="C7" s="31" t="s">
        <v>156</v>
      </c>
      <c r="D7" s="76" t="s">
        <v>4</v>
      </c>
      <c r="E7" s="84">
        <f>E5/E6</f>
        <v>1.3078025477707005</v>
      </c>
      <c r="F7" s="84">
        <f t="shared" ref="F7:G7" si="2">F5/F6</f>
        <v>1.1614925373134328</v>
      </c>
      <c r="G7" s="84">
        <f t="shared" si="2"/>
        <v>1.2947712418300654</v>
      </c>
      <c r="H7" s="83">
        <f>G7</f>
        <v>1.2947712418300654</v>
      </c>
      <c r="I7" s="83">
        <f t="shared" ref="I7:K7" si="3">H7</f>
        <v>1.2947712418300654</v>
      </c>
      <c r="J7" s="83">
        <f t="shared" si="3"/>
        <v>1.2947712418300654</v>
      </c>
      <c r="K7" s="83">
        <f t="shared" si="3"/>
        <v>1.2947712418300654</v>
      </c>
    </row>
    <row r="8" spans="1:11" ht="18.75" x14ac:dyDescent="0.3">
      <c r="A8" s="94" t="s">
        <v>14</v>
      </c>
      <c r="B8" s="99"/>
      <c r="C8" s="95"/>
      <c r="D8" s="95"/>
      <c r="E8" s="95"/>
      <c r="F8" s="95"/>
      <c r="G8" s="95"/>
      <c r="H8" s="95"/>
      <c r="I8" s="95"/>
      <c r="J8" s="95"/>
      <c r="K8" s="96"/>
    </row>
    <row r="9" spans="1:11" ht="67.5" x14ac:dyDescent="0.3">
      <c r="A9" s="12">
        <v>1</v>
      </c>
      <c r="B9" s="15" t="s">
        <v>15</v>
      </c>
      <c r="C9" s="14" t="s">
        <v>34</v>
      </c>
      <c r="D9" s="6" t="s">
        <v>8</v>
      </c>
      <c r="E9" s="11"/>
      <c r="F9" s="11"/>
      <c r="G9" s="11"/>
      <c r="H9" s="8"/>
      <c r="I9" s="8"/>
      <c r="J9" s="8"/>
      <c r="K9" s="8"/>
    </row>
    <row r="10" spans="1:11" ht="18.7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55.5" customHeight="1" x14ac:dyDescent="0.3">
      <c r="A11" s="100" t="s">
        <v>113</v>
      </c>
      <c r="B11" s="97"/>
      <c r="C11" s="97"/>
      <c r="D11" s="97"/>
      <c r="E11" s="97"/>
      <c r="F11" s="98"/>
      <c r="G11" s="6" t="s">
        <v>8</v>
      </c>
      <c r="H11" s="22">
        <f>H5</f>
        <v>412.16884531590415</v>
      </c>
      <c r="I11" s="106">
        <f t="shared" ref="I11:K11" si="4">I5</f>
        <v>414.039070442992</v>
      </c>
      <c r="J11" s="106">
        <f t="shared" si="4"/>
        <v>407.4693052529654</v>
      </c>
      <c r="K11" s="106">
        <f t="shared" si="4"/>
        <v>411.22574033728716</v>
      </c>
    </row>
  </sheetData>
  <mergeCells count="4">
    <mergeCell ref="A2:K2"/>
    <mergeCell ref="E3:K3"/>
    <mergeCell ref="A8:K8"/>
    <mergeCell ref="A11:F11"/>
  </mergeCells>
  <pageMargins left="0.7" right="0.7" top="0.75" bottom="0.75" header="0.3" footer="0.3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zoomScale="120" zoomScaleNormal="120" workbookViewId="0">
      <selection activeCell="A4" sqref="A4"/>
    </sheetView>
  </sheetViews>
  <sheetFormatPr defaultRowHeight="15" x14ac:dyDescent="0.25"/>
  <cols>
    <col min="1" max="1" width="16" bestFit="1" customWidth="1"/>
    <col min="2" max="2" width="41.7109375" customWidth="1"/>
    <col min="3" max="3" width="15.42578125" customWidth="1"/>
    <col min="4" max="4" width="16.42578125" customWidth="1"/>
    <col min="5" max="5" width="18.7109375" customWidth="1"/>
    <col min="6" max="11" width="14.140625" customWidth="1"/>
  </cols>
  <sheetData>
    <row r="1" spans="1:10" ht="32.25" customHeight="1" x14ac:dyDescent="0.25">
      <c r="A1" s="93" t="s">
        <v>151</v>
      </c>
      <c r="B1" s="93"/>
      <c r="C1" s="93"/>
      <c r="D1" s="93"/>
      <c r="E1" s="93"/>
      <c r="F1" s="93"/>
      <c r="G1" s="93"/>
      <c r="H1" s="93"/>
      <c r="I1" s="93"/>
      <c r="J1" s="93"/>
    </row>
    <row r="2" spans="1:10" ht="18.75" customHeight="1" x14ac:dyDescent="0.3">
      <c r="A2" s="26" t="s">
        <v>2</v>
      </c>
      <c r="B2" s="26" t="s">
        <v>1</v>
      </c>
      <c r="C2" s="26" t="s">
        <v>3</v>
      </c>
      <c r="D2" s="94" t="s">
        <v>5</v>
      </c>
      <c r="E2" s="95"/>
      <c r="F2" s="95"/>
      <c r="G2" s="95"/>
      <c r="H2" s="95"/>
      <c r="I2" s="95"/>
      <c r="J2" s="96"/>
    </row>
    <row r="3" spans="1:10" ht="18.75" customHeight="1" x14ac:dyDescent="0.3">
      <c r="A3" s="26"/>
      <c r="B3" s="26"/>
      <c r="C3" s="26"/>
      <c r="D3" s="26">
        <v>2020</v>
      </c>
      <c r="E3" s="26">
        <v>2021</v>
      </c>
      <c r="F3" s="5">
        <v>2022</v>
      </c>
      <c r="G3" s="26">
        <v>2023</v>
      </c>
      <c r="H3" s="36">
        <v>2024</v>
      </c>
      <c r="I3" s="36">
        <v>2025</v>
      </c>
      <c r="J3" s="36">
        <v>2026</v>
      </c>
    </row>
    <row r="4" spans="1:10" ht="40.5" customHeight="1" x14ac:dyDescent="0.25">
      <c r="A4" s="87" t="s">
        <v>116</v>
      </c>
      <c r="B4" s="88" t="s">
        <v>115</v>
      </c>
      <c r="C4" s="76" t="s">
        <v>8</v>
      </c>
      <c r="D4" s="85">
        <v>362.23</v>
      </c>
      <c r="E4" s="85">
        <v>185.76</v>
      </c>
      <c r="F4" s="85">
        <v>144.16</v>
      </c>
      <c r="G4" s="86">
        <f>(D4+E4+F4)/3</f>
        <v>230.71666666666667</v>
      </c>
      <c r="H4" s="86">
        <f t="shared" ref="H4:J4" si="0">(E4+F4+G4)/3</f>
        <v>186.87888888888889</v>
      </c>
      <c r="I4" s="86">
        <f t="shared" si="0"/>
        <v>187.25185185185185</v>
      </c>
      <c r="J4" s="86">
        <f t="shared" si="0"/>
        <v>201.61580246913582</v>
      </c>
    </row>
    <row r="5" spans="1:10" ht="36.75" customHeight="1" x14ac:dyDescent="0.3">
      <c r="A5" s="97" t="s">
        <v>114</v>
      </c>
      <c r="B5" s="97"/>
      <c r="C5" s="97"/>
      <c r="D5" s="97"/>
      <c r="E5" s="98"/>
      <c r="F5" s="6" t="s">
        <v>8</v>
      </c>
      <c r="G5" s="89">
        <f>G4</f>
        <v>230.71666666666667</v>
      </c>
      <c r="H5" s="107">
        <f t="shared" ref="H5:J5" si="1">H4</f>
        <v>186.87888888888889</v>
      </c>
      <c r="I5" s="107">
        <f t="shared" si="1"/>
        <v>187.25185185185185</v>
      </c>
      <c r="J5" s="107">
        <f t="shared" si="1"/>
        <v>201.61580246913582</v>
      </c>
    </row>
    <row r="9" spans="1:10" ht="64.5" customHeight="1" x14ac:dyDescent="0.25">
      <c r="A9" s="93" t="s">
        <v>152</v>
      </c>
      <c r="B9" s="93"/>
      <c r="C9" s="93"/>
      <c r="D9" s="93"/>
      <c r="E9" s="93"/>
      <c r="F9" s="93"/>
      <c r="G9" s="93"/>
      <c r="H9" s="93"/>
      <c r="I9" s="93"/>
      <c r="J9" s="93"/>
    </row>
    <row r="10" spans="1:10" ht="18.75" x14ac:dyDescent="0.3">
      <c r="A10" s="92" t="s">
        <v>2</v>
      </c>
      <c r="B10" s="92" t="s">
        <v>1</v>
      </c>
      <c r="C10" s="92" t="s">
        <v>3</v>
      </c>
      <c r="D10" s="94" t="s">
        <v>5</v>
      </c>
      <c r="E10" s="95"/>
      <c r="F10" s="95"/>
      <c r="G10" s="95"/>
      <c r="H10" s="95"/>
      <c r="I10" s="95"/>
      <c r="J10" s="96"/>
    </row>
    <row r="11" spans="1:10" ht="18.75" x14ac:dyDescent="0.3">
      <c r="A11" s="92"/>
      <c r="B11" s="92"/>
      <c r="C11" s="92"/>
      <c r="D11" s="92">
        <v>2020</v>
      </c>
      <c r="E11" s="92">
        <v>2021</v>
      </c>
      <c r="F11" s="5">
        <v>2022</v>
      </c>
      <c r="G11" s="92">
        <v>2023</v>
      </c>
      <c r="H11" s="36">
        <v>2024</v>
      </c>
      <c r="I11" s="36">
        <v>2025</v>
      </c>
      <c r="J11" s="36">
        <v>2026</v>
      </c>
    </row>
    <row r="12" spans="1:10" ht="108" x14ac:dyDescent="0.25">
      <c r="A12" s="87" t="s">
        <v>117</v>
      </c>
      <c r="B12" s="88" t="s">
        <v>118</v>
      </c>
      <c r="C12" s="76" t="s">
        <v>8</v>
      </c>
      <c r="D12" s="85">
        <v>29.12</v>
      </c>
      <c r="E12" s="85">
        <v>0</v>
      </c>
      <c r="F12" s="85">
        <v>0</v>
      </c>
      <c r="G12" s="86">
        <f>(D12+E12+F12)/3</f>
        <v>9.706666666666667</v>
      </c>
      <c r="H12" s="86">
        <f t="shared" ref="H12:J12" si="2">(E12+F12+G12)/3</f>
        <v>3.2355555555555555</v>
      </c>
      <c r="I12" s="86">
        <f t="shared" si="2"/>
        <v>4.3140740740740737</v>
      </c>
      <c r="J12" s="86">
        <f t="shared" si="2"/>
        <v>5.7520987654320983</v>
      </c>
    </row>
    <row r="13" spans="1:10" ht="66.75" customHeight="1" x14ac:dyDescent="0.3">
      <c r="A13" s="103" t="s">
        <v>119</v>
      </c>
      <c r="B13" s="103"/>
      <c r="C13" s="103"/>
      <c r="D13" s="103"/>
      <c r="E13" s="104"/>
      <c r="F13" s="6" t="s">
        <v>8</v>
      </c>
      <c r="G13" s="89">
        <f>G12</f>
        <v>9.706666666666667</v>
      </c>
      <c r="H13" s="107">
        <f t="shared" ref="H13:J13" si="3">H12</f>
        <v>3.2355555555555555</v>
      </c>
      <c r="I13" s="107">
        <f t="shared" si="3"/>
        <v>4.3140740740740737</v>
      </c>
      <c r="J13" s="107">
        <f t="shared" si="3"/>
        <v>5.7520987654320983</v>
      </c>
    </row>
  </sheetData>
  <mergeCells count="6">
    <mergeCell ref="A13:E13"/>
    <mergeCell ref="D2:J2"/>
    <mergeCell ref="A5:E5"/>
    <mergeCell ref="A1:J1"/>
    <mergeCell ref="A9:J9"/>
    <mergeCell ref="D10:J10"/>
  </mergeCells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K17"/>
  <sheetViews>
    <sheetView zoomScale="110" zoomScaleNormal="110" workbookViewId="0">
      <selection activeCell="D3" sqref="D3"/>
    </sheetView>
  </sheetViews>
  <sheetFormatPr defaultRowHeight="15" x14ac:dyDescent="0.25"/>
  <cols>
    <col min="1" max="1" width="6.85546875" customWidth="1"/>
    <col min="2" max="2" width="29.5703125" customWidth="1"/>
    <col min="3" max="3" width="54.85546875" customWidth="1"/>
    <col min="4" max="4" width="15.7109375" customWidth="1"/>
    <col min="5" max="8" width="15.5703125" customWidth="1"/>
    <col min="9" max="9" width="16.42578125" customWidth="1"/>
    <col min="10" max="10" width="20" customWidth="1"/>
    <col min="11" max="11" width="16.85546875" customWidth="1"/>
  </cols>
  <sheetData>
    <row r="2" spans="1:11" ht="59.25" customHeight="1" x14ac:dyDescent="0.25">
      <c r="A2" s="93" t="s">
        <v>144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18.75" x14ac:dyDescent="0.3">
      <c r="A3" s="26" t="s">
        <v>0</v>
      </c>
      <c r="B3" s="26" t="s">
        <v>2</v>
      </c>
      <c r="C3" s="26" t="s">
        <v>1</v>
      </c>
      <c r="D3" s="26" t="s">
        <v>3</v>
      </c>
      <c r="E3" s="94" t="s">
        <v>5</v>
      </c>
      <c r="F3" s="95"/>
      <c r="G3" s="95"/>
      <c r="H3" s="95"/>
      <c r="I3" s="95"/>
      <c r="J3" s="95"/>
      <c r="K3" s="96"/>
    </row>
    <row r="4" spans="1:11" ht="18.75" x14ac:dyDescent="0.3">
      <c r="A4" s="26"/>
      <c r="B4" s="26"/>
      <c r="C4" s="26"/>
      <c r="D4" s="26"/>
      <c r="E4" s="26">
        <v>2020</v>
      </c>
      <c r="F4" s="26">
        <v>2021</v>
      </c>
      <c r="G4" s="5">
        <v>2022</v>
      </c>
      <c r="H4" s="26">
        <v>2023</v>
      </c>
      <c r="I4" s="36">
        <v>2024</v>
      </c>
      <c r="J4" s="36">
        <v>2025</v>
      </c>
      <c r="K4" s="36">
        <v>2026</v>
      </c>
    </row>
    <row r="5" spans="1:11" ht="69.75" customHeight="1" x14ac:dyDescent="0.25">
      <c r="A5" s="29">
        <v>1</v>
      </c>
      <c r="C5" s="33" t="s">
        <v>121</v>
      </c>
      <c r="D5" s="74" t="s">
        <v>8</v>
      </c>
      <c r="E5" s="81">
        <v>52</v>
      </c>
      <c r="F5" s="81">
        <v>847</v>
      </c>
      <c r="G5" s="81">
        <v>45.5</v>
      </c>
      <c r="H5" s="81">
        <f>H7*H6</f>
        <v>75.833333333333329</v>
      </c>
      <c r="I5" s="81">
        <f t="shared" ref="I5:K5" si="0">I7*I6</f>
        <v>70.777777777777786</v>
      </c>
      <c r="J5" s="81">
        <f t="shared" si="0"/>
        <v>64.037037037037038</v>
      </c>
      <c r="K5" s="81">
        <f t="shared" si="0"/>
        <v>70.216049382716051</v>
      </c>
    </row>
    <row r="6" spans="1:11" ht="33" customHeight="1" x14ac:dyDescent="0.3">
      <c r="A6" s="43" t="s">
        <v>90</v>
      </c>
      <c r="B6" s="80"/>
      <c r="C6" s="31" t="s">
        <v>125</v>
      </c>
      <c r="D6" s="76" t="s">
        <v>105</v>
      </c>
      <c r="E6" s="82">
        <v>6</v>
      </c>
      <c r="F6" s="82">
        <v>6</v>
      </c>
      <c r="G6" s="82">
        <v>3</v>
      </c>
      <c r="H6" s="83">
        <f>(E6+F6+G6)/3</f>
        <v>5</v>
      </c>
      <c r="I6" s="83">
        <f t="shared" ref="I6:K6" si="1">(F6+G6+H6)/3</f>
        <v>4.666666666666667</v>
      </c>
      <c r="J6" s="83">
        <f t="shared" si="1"/>
        <v>4.2222222222222223</v>
      </c>
      <c r="K6" s="83">
        <f t="shared" si="1"/>
        <v>4.6296296296296298</v>
      </c>
    </row>
    <row r="7" spans="1:11" ht="30" customHeight="1" x14ac:dyDescent="0.25">
      <c r="A7" s="27">
        <v>3</v>
      </c>
      <c r="B7" s="90" t="s">
        <v>123</v>
      </c>
      <c r="C7" s="31" t="s">
        <v>124</v>
      </c>
      <c r="D7" s="76" t="s">
        <v>4</v>
      </c>
      <c r="E7" s="84">
        <f>E5/E6</f>
        <v>8.6666666666666661</v>
      </c>
      <c r="F7" s="84">
        <f t="shared" ref="F7:G7" si="2">F5/F6</f>
        <v>141.16666666666666</v>
      </c>
      <c r="G7" s="84">
        <f t="shared" si="2"/>
        <v>15.166666666666666</v>
      </c>
      <c r="H7" s="83">
        <f>G7</f>
        <v>15.166666666666666</v>
      </c>
      <c r="I7" s="83">
        <f t="shared" ref="I7:K7" si="3">H7</f>
        <v>15.166666666666666</v>
      </c>
      <c r="J7" s="83">
        <f t="shared" si="3"/>
        <v>15.166666666666666</v>
      </c>
      <c r="K7" s="83">
        <f t="shared" si="3"/>
        <v>15.166666666666666</v>
      </c>
    </row>
    <row r="8" spans="1:11" s="2" customFormat="1" ht="18.75" x14ac:dyDescent="0.3">
      <c r="A8" s="94" t="s">
        <v>126</v>
      </c>
      <c r="B8" s="99"/>
      <c r="C8" s="95"/>
      <c r="D8" s="95"/>
      <c r="E8" s="95"/>
      <c r="F8" s="95"/>
      <c r="G8" s="95"/>
      <c r="H8" s="95"/>
      <c r="I8" s="95"/>
      <c r="J8" s="95"/>
      <c r="K8" s="96"/>
    </row>
    <row r="9" spans="1:11" s="2" customFormat="1" ht="22.5" x14ac:dyDescent="0.3">
      <c r="A9" s="12">
        <v>1</v>
      </c>
      <c r="B9" s="64" t="s">
        <v>101</v>
      </c>
      <c r="C9" s="40" t="s">
        <v>127</v>
      </c>
      <c r="D9" s="76" t="s">
        <v>8</v>
      </c>
      <c r="E9" s="45">
        <v>0</v>
      </c>
      <c r="F9" s="45">
        <v>0</v>
      </c>
      <c r="G9" s="45">
        <v>0</v>
      </c>
      <c r="H9" s="47">
        <f>(E9+F9+G9)/3+((E11*E13)+(F11*F13)+(G11*G13)/3)</f>
        <v>0.48</v>
      </c>
      <c r="I9" s="47">
        <v>0</v>
      </c>
      <c r="J9" s="47">
        <v>0</v>
      </c>
      <c r="K9" s="47">
        <v>0</v>
      </c>
    </row>
    <row r="10" spans="1:11" s="2" customFormat="1" ht="20.25" x14ac:dyDescent="0.35">
      <c r="A10" s="6">
        <v>2</v>
      </c>
      <c r="B10" s="41" t="s">
        <v>94</v>
      </c>
      <c r="C10" s="40" t="s">
        <v>157</v>
      </c>
      <c r="D10" s="76" t="s">
        <v>8</v>
      </c>
      <c r="E10" s="45">
        <v>0.48</v>
      </c>
      <c r="F10" s="45">
        <v>0</v>
      </c>
      <c r="G10" s="45">
        <v>0</v>
      </c>
      <c r="H10" s="47">
        <f>G10</f>
        <v>0</v>
      </c>
      <c r="I10" s="47">
        <f t="shared" ref="I10:K11" si="4">H10</f>
        <v>0</v>
      </c>
      <c r="J10" s="47">
        <f t="shared" si="4"/>
        <v>0</v>
      </c>
      <c r="K10" s="47">
        <f t="shared" si="4"/>
        <v>0</v>
      </c>
    </row>
    <row r="11" spans="1:11" s="2" customFormat="1" ht="22.5" x14ac:dyDescent="0.35">
      <c r="A11" s="6">
        <v>3</v>
      </c>
      <c r="B11" s="41" t="s">
        <v>95</v>
      </c>
      <c r="C11" s="40" t="s">
        <v>128</v>
      </c>
      <c r="D11" s="76" t="s">
        <v>8</v>
      </c>
      <c r="E11" s="45">
        <v>19.52</v>
      </c>
      <c r="F11" s="45">
        <v>0</v>
      </c>
      <c r="G11" s="45">
        <v>0</v>
      </c>
      <c r="H11" s="47">
        <f>G11</f>
        <v>0</v>
      </c>
      <c r="I11" s="47">
        <f t="shared" si="4"/>
        <v>0</v>
      </c>
      <c r="J11" s="47">
        <f>I11</f>
        <v>0</v>
      </c>
      <c r="K11" s="47">
        <f>J11</f>
        <v>0</v>
      </c>
    </row>
    <row r="12" spans="1:11" s="2" customFormat="1" ht="33.75" customHeight="1" x14ac:dyDescent="0.3">
      <c r="A12" s="12">
        <v>4</v>
      </c>
      <c r="B12" s="35" t="s">
        <v>96</v>
      </c>
      <c r="C12" s="40" t="s">
        <v>122</v>
      </c>
      <c r="D12" s="76" t="s">
        <v>105</v>
      </c>
      <c r="E12" s="45">
        <f>E10/E11</f>
        <v>2.4590163934426229E-2</v>
      </c>
      <c r="F12" s="45">
        <v>0</v>
      </c>
      <c r="G12" s="45">
        <v>0</v>
      </c>
      <c r="H12" s="47">
        <v>0</v>
      </c>
      <c r="I12" s="47">
        <f>(F12+G12+H12)/3</f>
        <v>0</v>
      </c>
      <c r="J12" s="47">
        <f>(G12+H12+I12)/3</f>
        <v>0</v>
      </c>
      <c r="K12" s="47">
        <f>(H12+I12+J12)/3</f>
        <v>0</v>
      </c>
    </row>
    <row r="13" spans="1:11" s="2" customFormat="1" ht="48" customHeight="1" x14ac:dyDescent="0.3">
      <c r="A13" s="12">
        <v>5</v>
      </c>
      <c r="B13" s="64" t="s">
        <v>107</v>
      </c>
      <c r="C13" s="40" t="s">
        <v>129</v>
      </c>
      <c r="D13" s="76" t="s">
        <v>105</v>
      </c>
      <c r="E13" s="45">
        <f>E12</f>
        <v>2.4590163934426229E-2</v>
      </c>
      <c r="F13" s="45">
        <f>F12</f>
        <v>0</v>
      </c>
      <c r="G13" s="45">
        <f>G12</f>
        <v>0</v>
      </c>
      <c r="H13" s="47">
        <f>(E13+F13+G13)/3</f>
        <v>8.1967213114754103E-3</v>
      </c>
      <c r="I13" s="47">
        <f t="shared" ref="I13:J13" si="5">(F13+G13+H13)/3</f>
        <v>2.7322404371584699E-3</v>
      </c>
      <c r="J13" s="47">
        <f t="shared" si="5"/>
        <v>3.6429872495446266E-3</v>
      </c>
      <c r="K13" s="47">
        <f>(H13+I13+J13)/3</f>
        <v>4.8573163327261691E-3</v>
      </c>
    </row>
    <row r="14" spans="1:11" s="2" customFormat="1" ht="18.75" x14ac:dyDescent="0.3">
      <c r="A14" s="94" t="s">
        <v>14</v>
      </c>
      <c r="B14" s="99"/>
      <c r="C14" s="95"/>
      <c r="D14" s="95"/>
      <c r="E14" s="95"/>
      <c r="F14" s="95"/>
      <c r="G14" s="95"/>
      <c r="H14" s="95"/>
      <c r="I14" s="95"/>
      <c r="J14" s="95"/>
      <c r="K14" s="96"/>
    </row>
    <row r="15" spans="1:11" s="2" customFormat="1" ht="67.5" x14ac:dyDescent="0.3">
      <c r="A15" s="12">
        <v>1</v>
      </c>
      <c r="B15" s="15" t="s">
        <v>15</v>
      </c>
      <c r="C15" s="14" t="s">
        <v>34</v>
      </c>
      <c r="D15" s="6" t="s">
        <v>8</v>
      </c>
      <c r="E15" s="11"/>
      <c r="F15" s="11"/>
      <c r="G15" s="11"/>
      <c r="H15" s="8"/>
      <c r="I15" s="8"/>
      <c r="J15" s="8"/>
      <c r="K15" s="8"/>
    </row>
    <row r="16" spans="1:11" s="2" customFormat="1" ht="18.75" x14ac:dyDescent="0.3"/>
    <row r="17" spans="1:11" ht="80.25" customHeight="1" x14ac:dyDescent="0.3">
      <c r="A17" s="100" t="s">
        <v>120</v>
      </c>
      <c r="B17" s="97"/>
      <c r="C17" s="97"/>
      <c r="D17" s="97"/>
      <c r="E17" s="97"/>
      <c r="F17" s="98"/>
      <c r="G17" s="6" t="s">
        <v>8</v>
      </c>
      <c r="H17" s="22">
        <f>H5+H9+H15</f>
        <v>76.313333333333333</v>
      </c>
      <c r="I17" s="106">
        <f t="shared" ref="I17:K17" si="6">I5+I9+I15</f>
        <v>70.777777777777786</v>
      </c>
      <c r="J17" s="106">
        <f t="shared" si="6"/>
        <v>64.037037037037038</v>
      </c>
      <c r="K17" s="106">
        <f t="shared" si="6"/>
        <v>70.216049382716051</v>
      </c>
    </row>
  </sheetData>
  <mergeCells count="5">
    <mergeCell ref="A2:K2"/>
    <mergeCell ref="E3:K3"/>
    <mergeCell ref="A14:K14"/>
    <mergeCell ref="A17:F17"/>
    <mergeCell ref="A8:K8"/>
  </mergeCells>
  <pageMargins left="0.7" right="0.7" top="0.75" bottom="0.75" header="0.3" footer="0.3"/>
  <pageSetup paperSize="9" scale="5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K17"/>
  <sheetViews>
    <sheetView zoomScale="110" zoomScaleNormal="110" workbookViewId="0">
      <selection activeCell="D3" sqref="D3"/>
    </sheetView>
  </sheetViews>
  <sheetFormatPr defaultRowHeight="15" x14ac:dyDescent="0.25"/>
  <cols>
    <col min="1" max="1" width="6.85546875" customWidth="1"/>
    <col min="2" max="2" width="29.5703125" customWidth="1"/>
    <col min="3" max="3" width="54.85546875" customWidth="1"/>
    <col min="4" max="4" width="15.7109375" customWidth="1"/>
    <col min="5" max="8" width="15.5703125" customWidth="1"/>
    <col min="9" max="10" width="14" customWidth="1"/>
    <col min="11" max="11" width="13.85546875" customWidth="1"/>
  </cols>
  <sheetData>
    <row r="2" spans="1:11" ht="59.25" customHeight="1" x14ac:dyDescent="0.25">
      <c r="A2" s="93" t="s">
        <v>145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18.75" x14ac:dyDescent="0.3">
      <c r="A3" s="26" t="s">
        <v>0</v>
      </c>
      <c r="B3" s="26" t="s">
        <v>2</v>
      </c>
      <c r="C3" s="26" t="s">
        <v>1</v>
      </c>
      <c r="D3" s="26" t="s">
        <v>3</v>
      </c>
      <c r="E3" s="94" t="s">
        <v>5</v>
      </c>
      <c r="F3" s="95"/>
      <c r="G3" s="95"/>
      <c r="H3" s="95"/>
      <c r="I3" s="95"/>
      <c r="J3" s="95"/>
      <c r="K3" s="96"/>
    </row>
    <row r="4" spans="1:11" ht="18.75" x14ac:dyDescent="0.3">
      <c r="A4" s="26"/>
      <c r="B4" s="26"/>
      <c r="C4" s="26"/>
      <c r="D4" s="26"/>
      <c r="E4" s="26">
        <v>2020</v>
      </c>
      <c r="F4" s="26">
        <v>2021</v>
      </c>
      <c r="G4" s="5">
        <v>2022</v>
      </c>
      <c r="H4" s="26">
        <v>2023</v>
      </c>
      <c r="I4" s="36">
        <v>2024</v>
      </c>
      <c r="J4" s="36">
        <v>2025</v>
      </c>
      <c r="K4" s="36">
        <v>2026</v>
      </c>
    </row>
    <row r="5" spans="1:11" ht="69.75" customHeight="1" x14ac:dyDescent="0.25">
      <c r="A5" s="29">
        <v>1</v>
      </c>
      <c r="B5" s="91"/>
      <c r="C5" s="33" t="s">
        <v>132</v>
      </c>
      <c r="D5" s="74" t="s">
        <v>8</v>
      </c>
      <c r="E5" s="81">
        <v>1142.44</v>
      </c>
      <c r="F5" s="81">
        <v>835.327</v>
      </c>
      <c r="G5" s="81">
        <v>1244.6369999999999</v>
      </c>
      <c r="H5" s="81">
        <f>H7*H6</f>
        <v>1364.395886597938</v>
      </c>
      <c r="I5" s="81">
        <f t="shared" ref="I5:K5" si="0">I7*I6</f>
        <v>1378.6528969072165</v>
      </c>
      <c r="J5" s="81">
        <f t="shared" si="0"/>
        <v>1329.2285945017181</v>
      </c>
      <c r="K5" s="81">
        <f t="shared" si="0"/>
        <v>1357.4257926689577</v>
      </c>
    </row>
    <row r="6" spans="1:11" ht="50.25" customHeight="1" x14ac:dyDescent="0.25">
      <c r="A6" s="43" t="s">
        <v>90</v>
      </c>
      <c r="B6" s="91"/>
      <c r="C6" s="31" t="s">
        <v>131</v>
      </c>
      <c r="D6" s="76" t="s">
        <v>105</v>
      </c>
      <c r="E6" s="82">
        <v>103</v>
      </c>
      <c r="F6" s="82">
        <v>119</v>
      </c>
      <c r="G6" s="82">
        <v>97</v>
      </c>
      <c r="H6" s="83">
        <f>(E6+F6+G6)/3</f>
        <v>106.33333333333333</v>
      </c>
      <c r="I6" s="83">
        <f t="shared" ref="I6:K6" si="1">(F6+G6+H6)/3</f>
        <v>107.44444444444444</v>
      </c>
      <c r="J6" s="83">
        <f t="shared" si="1"/>
        <v>103.5925925925926</v>
      </c>
      <c r="K6" s="83">
        <f t="shared" si="1"/>
        <v>105.79012345679013</v>
      </c>
    </row>
    <row r="7" spans="1:11" ht="39.75" customHeight="1" x14ac:dyDescent="0.25">
      <c r="A7" s="27">
        <v>3</v>
      </c>
      <c r="B7" s="91"/>
      <c r="C7" s="31" t="s">
        <v>133</v>
      </c>
      <c r="D7" s="76" t="s">
        <v>4</v>
      </c>
      <c r="E7" s="84">
        <f>E5/E6</f>
        <v>11.091650485436894</v>
      </c>
      <c r="F7" s="84">
        <f t="shared" ref="F7:G7" si="2">F5/F6</f>
        <v>7.0195546218487399</v>
      </c>
      <c r="G7" s="84">
        <f t="shared" si="2"/>
        <v>12.831309278350515</v>
      </c>
      <c r="H7" s="83">
        <f>G7</f>
        <v>12.831309278350515</v>
      </c>
      <c r="I7" s="83">
        <f t="shared" ref="I7:K7" si="3">H7</f>
        <v>12.831309278350515</v>
      </c>
      <c r="J7" s="83">
        <f t="shared" si="3"/>
        <v>12.831309278350515</v>
      </c>
      <c r="K7" s="83">
        <f t="shared" si="3"/>
        <v>12.831309278350515</v>
      </c>
    </row>
    <row r="8" spans="1:11" s="2" customFormat="1" ht="18.75" x14ac:dyDescent="0.3">
      <c r="A8" s="94" t="s">
        <v>126</v>
      </c>
      <c r="B8" s="99"/>
      <c r="C8" s="95"/>
      <c r="D8" s="95"/>
      <c r="E8" s="95"/>
      <c r="F8" s="95"/>
      <c r="G8" s="95"/>
      <c r="H8" s="95"/>
      <c r="I8" s="95"/>
      <c r="J8" s="95"/>
      <c r="K8" s="96"/>
    </row>
    <row r="9" spans="1:11" s="2" customFormat="1" ht="22.5" x14ac:dyDescent="0.3">
      <c r="A9" s="12">
        <v>1</v>
      </c>
      <c r="B9" s="64" t="s">
        <v>101</v>
      </c>
      <c r="C9" s="40" t="s">
        <v>127</v>
      </c>
      <c r="D9" s="76" t="s">
        <v>8</v>
      </c>
      <c r="E9" s="45">
        <v>971.6</v>
      </c>
      <c r="F9" s="45">
        <v>224.5</v>
      </c>
      <c r="G9" s="45">
        <v>210</v>
      </c>
      <c r="H9" s="47">
        <f>G9</f>
        <v>210</v>
      </c>
      <c r="I9" s="47">
        <v>0</v>
      </c>
      <c r="J9" s="47">
        <f t="shared" ref="J9:K9" si="4">I9</f>
        <v>0</v>
      </c>
      <c r="K9" s="47">
        <f t="shared" si="4"/>
        <v>0</v>
      </c>
    </row>
    <row r="10" spans="1:11" s="2" customFormat="1" ht="20.25" x14ac:dyDescent="0.35">
      <c r="A10" s="6">
        <v>2</v>
      </c>
      <c r="B10" s="41" t="s">
        <v>94</v>
      </c>
      <c r="C10" s="40" t="s">
        <v>157</v>
      </c>
      <c r="D10" s="76" t="s">
        <v>8</v>
      </c>
      <c r="E10" s="45">
        <v>16.7</v>
      </c>
      <c r="F10" s="45">
        <v>357.58</v>
      </c>
      <c r="G10" s="45">
        <v>77.099999999999994</v>
      </c>
      <c r="H10" s="47">
        <v>210</v>
      </c>
      <c r="I10" s="47">
        <v>0</v>
      </c>
      <c r="J10" s="47">
        <v>0</v>
      </c>
      <c r="K10" s="47">
        <f t="shared" ref="I10:K11" si="5">J10</f>
        <v>0</v>
      </c>
    </row>
    <row r="11" spans="1:11" s="2" customFormat="1" ht="22.5" x14ac:dyDescent="0.35">
      <c r="A11" s="6">
        <v>3</v>
      </c>
      <c r="B11" s="41" t="s">
        <v>95</v>
      </c>
      <c r="C11" s="40" t="s">
        <v>128</v>
      </c>
      <c r="D11" s="76" t="s">
        <v>8</v>
      </c>
      <c r="E11" s="45">
        <v>0.6</v>
      </c>
      <c r="F11" s="45">
        <v>60</v>
      </c>
      <c r="G11" s="45">
        <v>24.6</v>
      </c>
      <c r="H11" s="47">
        <v>0</v>
      </c>
      <c r="I11" s="47">
        <f t="shared" si="5"/>
        <v>0</v>
      </c>
      <c r="J11" s="47">
        <f>I11</f>
        <v>0</v>
      </c>
      <c r="K11" s="47">
        <f>J11</f>
        <v>0</v>
      </c>
    </row>
    <row r="12" spans="1:11" s="2" customFormat="1" ht="45" x14ac:dyDescent="0.3">
      <c r="A12" s="12">
        <v>4</v>
      </c>
      <c r="B12" s="35" t="s">
        <v>96</v>
      </c>
      <c r="C12" s="40" t="s">
        <v>134</v>
      </c>
      <c r="D12" s="76" t="s">
        <v>105</v>
      </c>
      <c r="E12" s="45">
        <f>E10/E11</f>
        <v>27.833333333333332</v>
      </c>
      <c r="F12" s="45">
        <v>0</v>
      </c>
      <c r="G12" s="45">
        <v>0</v>
      </c>
      <c r="H12" s="47">
        <v>0</v>
      </c>
      <c r="I12" s="47">
        <f>(F12+G12+H12)/3</f>
        <v>0</v>
      </c>
      <c r="J12" s="47">
        <f>(G12+H12+I12)/3</f>
        <v>0</v>
      </c>
      <c r="K12" s="47">
        <f>(H12+I12+J12)/3</f>
        <v>0</v>
      </c>
    </row>
    <row r="13" spans="1:11" s="2" customFormat="1" ht="37.5" customHeight="1" x14ac:dyDescent="0.3">
      <c r="A13" s="12">
        <v>5</v>
      </c>
      <c r="B13" s="64" t="s">
        <v>107</v>
      </c>
      <c r="C13" s="40" t="s">
        <v>129</v>
      </c>
      <c r="D13" s="76" t="s">
        <v>105</v>
      </c>
      <c r="E13" s="45">
        <f>E12</f>
        <v>27.833333333333332</v>
      </c>
      <c r="F13" s="45">
        <f>F12</f>
        <v>0</v>
      </c>
      <c r="G13" s="45">
        <f>G12</f>
        <v>0</v>
      </c>
      <c r="H13" s="47">
        <v>0</v>
      </c>
      <c r="I13" s="47">
        <v>0</v>
      </c>
      <c r="J13" s="47">
        <v>0</v>
      </c>
      <c r="K13" s="47">
        <v>0</v>
      </c>
    </row>
    <row r="14" spans="1:11" s="2" customFormat="1" ht="18.75" x14ac:dyDescent="0.3">
      <c r="A14" s="94" t="s">
        <v>14</v>
      </c>
      <c r="B14" s="99"/>
      <c r="C14" s="95"/>
      <c r="D14" s="95"/>
      <c r="E14" s="95"/>
      <c r="F14" s="95"/>
      <c r="G14" s="95"/>
      <c r="H14" s="95"/>
      <c r="I14" s="95"/>
      <c r="J14" s="95"/>
      <c r="K14" s="96"/>
    </row>
    <row r="15" spans="1:11" s="2" customFormat="1" ht="67.5" x14ac:dyDescent="0.3">
      <c r="A15" s="12">
        <v>1</v>
      </c>
      <c r="B15" s="15" t="s">
        <v>15</v>
      </c>
      <c r="C15" s="14" t="s">
        <v>34</v>
      </c>
      <c r="D15" s="6" t="s">
        <v>8</v>
      </c>
      <c r="E15" s="11"/>
      <c r="F15" s="11"/>
      <c r="G15" s="11"/>
      <c r="H15" s="8"/>
      <c r="I15" s="8"/>
      <c r="J15" s="8"/>
      <c r="K15" s="8"/>
    </row>
    <row r="16" spans="1:11" s="2" customFormat="1" ht="18.75" x14ac:dyDescent="0.3"/>
    <row r="17" spans="1:11" ht="80.25" customHeight="1" x14ac:dyDescent="0.3">
      <c r="A17" s="100" t="s">
        <v>135</v>
      </c>
      <c r="B17" s="97"/>
      <c r="C17" s="97"/>
      <c r="D17" s="97"/>
      <c r="E17" s="97"/>
      <c r="F17" s="98"/>
      <c r="G17" s="6" t="s">
        <v>8</v>
      </c>
      <c r="H17" s="22">
        <f>H5+H9+H15</f>
        <v>1574.395886597938</v>
      </c>
      <c r="I17" s="106">
        <f t="shared" ref="I17:K17" si="6">I5+I9+I15</f>
        <v>1378.6528969072165</v>
      </c>
      <c r="J17" s="106">
        <f t="shared" si="6"/>
        <v>1329.2285945017181</v>
      </c>
      <c r="K17" s="106">
        <f t="shared" si="6"/>
        <v>1357.4257926689577</v>
      </c>
    </row>
  </sheetData>
  <mergeCells count="5">
    <mergeCell ref="A2:K2"/>
    <mergeCell ref="E3:K3"/>
    <mergeCell ref="A8:K8"/>
    <mergeCell ref="A14:K14"/>
    <mergeCell ref="A17:F17"/>
  </mergeCells>
  <pageMargins left="0.7" right="0.7" top="0.75" bottom="0.75" header="0.3" footer="0.3"/>
  <pageSetup paperSize="9" scale="6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2"/>
  <sheetViews>
    <sheetView tabSelected="1" zoomScale="120" zoomScaleNormal="120" workbookViewId="0">
      <selection activeCell="D3" sqref="D3"/>
    </sheetView>
  </sheetViews>
  <sheetFormatPr defaultRowHeight="15" x14ac:dyDescent="0.25"/>
  <cols>
    <col min="1" max="1" width="8.5703125" bestFit="1" customWidth="1"/>
    <col min="2" max="2" width="29.5703125" customWidth="1"/>
    <col min="3" max="3" width="54.85546875" customWidth="1"/>
    <col min="4" max="4" width="15.7109375" customWidth="1"/>
    <col min="5" max="8" width="15.5703125" customWidth="1"/>
    <col min="9" max="10" width="14" customWidth="1"/>
    <col min="11" max="11" width="13.85546875" customWidth="1"/>
  </cols>
  <sheetData>
    <row r="2" spans="1:11" ht="44.25" customHeight="1" x14ac:dyDescent="0.25">
      <c r="A2" s="93" t="s">
        <v>146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18.75" x14ac:dyDescent="0.3">
      <c r="A3" s="26" t="s">
        <v>0</v>
      </c>
      <c r="B3" s="26" t="s">
        <v>2</v>
      </c>
      <c r="C3" s="26" t="s">
        <v>1</v>
      </c>
      <c r="D3" s="26" t="s">
        <v>3</v>
      </c>
      <c r="E3" s="94" t="s">
        <v>5</v>
      </c>
      <c r="F3" s="95"/>
      <c r="G3" s="95"/>
      <c r="H3" s="95"/>
      <c r="I3" s="95"/>
      <c r="J3" s="95"/>
      <c r="K3" s="96"/>
    </row>
    <row r="4" spans="1:11" ht="18.75" x14ac:dyDescent="0.3">
      <c r="A4" s="26"/>
      <c r="B4" s="26"/>
      <c r="C4" s="26"/>
      <c r="D4" s="26"/>
      <c r="E4" s="26">
        <v>2020</v>
      </c>
      <c r="F4" s="26">
        <v>2021</v>
      </c>
      <c r="G4" s="5">
        <v>2022</v>
      </c>
      <c r="H4" s="26">
        <v>2023</v>
      </c>
      <c r="I4" s="36">
        <v>2024</v>
      </c>
      <c r="J4" s="36">
        <v>2025</v>
      </c>
      <c r="K4" s="36">
        <v>2026</v>
      </c>
    </row>
    <row r="5" spans="1:11" ht="59.25" customHeight="1" x14ac:dyDescent="0.25">
      <c r="A5" s="29">
        <v>1</v>
      </c>
      <c r="B5" s="79" t="s">
        <v>137</v>
      </c>
      <c r="C5" s="33" t="s">
        <v>138</v>
      </c>
      <c r="D5" s="74" t="s">
        <v>8</v>
      </c>
      <c r="E5" s="81">
        <v>6.359</v>
      </c>
      <c r="F5" s="81">
        <v>3.7650000000000001</v>
      </c>
      <c r="G5" s="81">
        <v>2.0609999999999999</v>
      </c>
      <c r="H5" s="81">
        <f>(E5+F5+G5)/3</f>
        <v>4.0616666666666665</v>
      </c>
      <c r="I5" s="81">
        <f t="shared" ref="I5:K5" si="0">(F5+G5+H5)/3</f>
        <v>3.2958888888888893</v>
      </c>
      <c r="J5" s="81">
        <f t="shared" si="0"/>
        <v>3.139518518518519</v>
      </c>
      <c r="K5" s="81">
        <f t="shared" si="0"/>
        <v>3.499024691358025</v>
      </c>
    </row>
    <row r="6" spans="1:11" s="2" customFormat="1" ht="18.75" x14ac:dyDescent="0.3">
      <c r="A6" s="94" t="s">
        <v>139</v>
      </c>
      <c r="B6" s="99"/>
      <c r="C6" s="95"/>
      <c r="D6" s="95"/>
      <c r="E6" s="95"/>
      <c r="F6" s="95"/>
      <c r="G6" s="95"/>
      <c r="H6" s="95"/>
      <c r="I6" s="95"/>
      <c r="J6" s="95"/>
      <c r="K6" s="96"/>
    </row>
    <row r="7" spans="1:11" s="2" customFormat="1" ht="22.5" x14ac:dyDescent="0.3">
      <c r="A7" s="12">
        <v>1</v>
      </c>
      <c r="B7" s="64" t="s">
        <v>101</v>
      </c>
      <c r="C7" s="40" t="s">
        <v>140</v>
      </c>
      <c r="D7" s="76" t="s">
        <v>8</v>
      </c>
      <c r="E7" s="45">
        <v>0</v>
      </c>
      <c r="F7" s="45">
        <v>0</v>
      </c>
      <c r="G7" s="45">
        <v>0</v>
      </c>
      <c r="H7" s="47">
        <f>(E7+F7+G7)/3</f>
        <v>0</v>
      </c>
      <c r="I7" s="47">
        <f t="shared" ref="I7:K7" si="1">(F7+G7+H7)/3</f>
        <v>0</v>
      </c>
      <c r="J7" s="47">
        <f t="shared" si="1"/>
        <v>0</v>
      </c>
      <c r="K7" s="47">
        <f t="shared" si="1"/>
        <v>0</v>
      </c>
    </row>
    <row r="8" spans="1:11" ht="18.75" x14ac:dyDescent="0.3">
      <c r="A8" s="94" t="s">
        <v>14</v>
      </c>
      <c r="B8" s="99"/>
      <c r="C8" s="95"/>
      <c r="D8" s="95"/>
      <c r="E8" s="95"/>
      <c r="F8" s="95"/>
      <c r="G8" s="95"/>
      <c r="H8" s="95"/>
      <c r="I8" s="95"/>
      <c r="J8" s="95"/>
      <c r="K8" s="96"/>
    </row>
    <row r="9" spans="1:11" ht="67.5" x14ac:dyDescent="0.3">
      <c r="A9" s="12">
        <v>1</v>
      </c>
      <c r="B9" s="15" t="s">
        <v>15</v>
      </c>
      <c r="C9" s="14" t="s">
        <v>34</v>
      </c>
      <c r="D9" s="6" t="s">
        <v>8</v>
      </c>
      <c r="E9" s="11"/>
      <c r="F9" s="11"/>
      <c r="G9" s="11"/>
      <c r="H9" s="8"/>
      <c r="I9" s="8"/>
      <c r="J9" s="8"/>
      <c r="K9" s="8"/>
    </row>
    <row r="10" spans="1:11" ht="18.7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36.75" customHeight="1" x14ac:dyDescent="0.3">
      <c r="A11" s="100" t="s">
        <v>136</v>
      </c>
      <c r="B11" s="97"/>
      <c r="C11" s="97"/>
      <c r="D11" s="97"/>
      <c r="E11" s="97"/>
      <c r="F11" s="98"/>
      <c r="G11" s="6" t="s">
        <v>8</v>
      </c>
      <c r="H11" s="22">
        <f>(H5+H7)+H9</f>
        <v>4.0616666666666665</v>
      </c>
      <c r="I11" s="106">
        <f t="shared" ref="I11:K11" si="2">(I5+I7)+I9</f>
        <v>3.2958888888888893</v>
      </c>
      <c r="J11" s="106">
        <f t="shared" si="2"/>
        <v>3.139518518518519</v>
      </c>
      <c r="K11" s="106">
        <f t="shared" si="2"/>
        <v>3.499024691358025</v>
      </c>
    </row>
    <row r="15" spans="1:11" ht="55.5" customHeight="1" x14ac:dyDescent="0.25">
      <c r="A15" s="93" t="s">
        <v>147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</row>
    <row r="16" spans="1:11" ht="18.75" x14ac:dyDescent="0.3">
      <c r="A16" s="92" t="s">
        <v>0</v>
      </c>
      <c r="B16" s="92" t="s">
        <v>2</v>
      </c>
      <c r="C16" s="92" t="s">
        <v>1</v>
      </c>
      <c r="D16" s="92" t="s">
        <v>3</v>
      </c>
      <c r="E16" s="94" t="s">
        <v>5</v>
      </c>
      <c r="F16" s="95"/>
      <c r="G16" s="95"/>
      <c r="H16" s="95"/>
      <c r="I16" s="95"/>
      <c r="J16" s="95"/>
      <c r="K16" s="96"/>
    </row>
    <row r="17" spans="1:11" ht="18.75" x14ac:dyDescent="0.3">
      <c r="A17" s="92"/>
      <c r="B17" s="92"/>
      <c r="C17" s="92"/>
      <c r="D17" s="92"/>
      <c r="E17" s="92">
        <v>2020</v>
      </c>
      <c r="F17" s="92">
        <v>2021</v>
      </c>
      <c r="G17" s="5">
        <v>2022</v>
      </c>
      <c r="H17" s="92">
        <v>2023</v>
      </c>
      <c r="I17" s="36">
        <v>2024</v>
      </c>
      <c r="J17" s="36">
        <v>2025</v>
      </c>
      <c r="K17" s="36">
        <v>2026</v>
      </c>
    </row>
    <row r="18" spans="1:11" ht="63" x14ac:dyDescent="0.25">
      <c r="A18" s="29">
        <v>1</v>
      </c>
      <c r="B18" s="79" t="s">
        <v>137</v>
      </c>
      <c r="C18" s="33" t="s">
        <v>148</v>
      </c>
      <c r="D18" s="74" t="s">
        <v>8</v>
      </c>
      <c r="E18" s="81">
        <v>1456.204</v>
      </c>
      <c r="F18" s="81">
        <v>2782.78</v>
      </c>
      <c r="G18" s="81">
        <v>2696.88</v>
      </c>
      <c r="H18" s="81">
        <f>(E18+F18+G18)/3</f>
        <v>2311.954666666667</v>
      </c>
      <c r="I18" s="81">
        <f t="shared" ref="I18:K18" si="3">(F18+G18+H18)/3</f>
        <v>2597.2048888888889</v>
      </c>
      <c r="J18" s="81">
        <f t="shared" si="3"/>
        <v>2535.3465185185191</v>
      </c>
      <c r="K18" s="81">
        <f t="shared" si="3"/>
        <v>2481.5020246913587</v>
      </c>
    </row>
    <row r="19" spans="1:11" ht="18.75" x14ac:dyDescent="0.3">
      <c r="A19" s="94" t="s">
        <v>14</v>
      </c>
      <c r="B19" s="99"/>
      <c r="C19" s="95"/>
      <c r="D19" s="95"/>
      <c r="E19" s="95"/>
      <c r="F19" s="95"/>
      <c r="G19" s="95"/>
      <c r="H19" s="95"/>
      <c r="I19" s="95"/>
      <c r="J19" s="95"/>
      <c r="K19" s="96"/>
    </row>
    <row r="20" spans="1:11" ht="67.5" x14ac:dyDescent="0.3">
      <c r="A20" s="12">
        <v>1</v>
      </c>
      <c r="B20" s="15" t="s">
        <v>15</v>
      </c>
      <c r="C20" s="14" t="s">
        <v>34</v>
      </c>
      <c r="D20" s="6" t="s">
        <v>8</v>
      </c>
      <c r="E20" s="11"/>
      <c r="F20" s="11"/>
      <c r="G20" s="11"/>
      <c r="H20" s="8"/>
      <c r="I20" s="8"/>
      <c r="J20" s="8"/>
      <c r="K20" s="8"/>
    </row>
    <row r="21" spans="1:11" ht="18.75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ht="75" customHeight="1" x14ac:dyDescent="0.3">
      <c r="A22" s="100" t="s">
        <v>149</v>
      </c>
      <c r="B22" s="97"/>
      <c r="C22" s="97"/>
      <c r="D22" s="97"/>
      <c r="E22" s="97"/>
      <c r="F22" s="98"/>
      <c r="G22" s="6" t="s">
        <v>8</v>
      </c>
      <c r="H22" s="22">
        <f>H18+H20</f>
        <v>2311.954666666667</v>
      </c>
      <c r="I22" s="106">
        <f t="shared" ref="I22:K22" si="4">I18+I20</f>
        <v>2597.2048888888889</v>
      </c>
      <c r="J22" s="106">
        <f t="shared" si="4"/>
        <v>2535.3465185185191</v>
      </c>
      <c r="K22" s="106">
        <f t="shared" si="4"/>
        <v>2481.5020246913587</v>
      </c>
    </row>
  </sheetData>
  <mergeCells count="9">
    <mergeCell ref="A15:K15"/>
    <mergeCell ref="E16:K16"/>
    <mergeCell ref="A19:K19"/>
    <mergeCell ref="A22:F22"/>
    <mergeCell ref="A2:K2"/>
    <mergeCell ref="E3:K3"/>
    <mergeCell ref="A8:K8"/>
    <mergeCell ref="A11:F11"/>
    <mergeCell ref="A6:K6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11204013020000120</vt:lpstr>
      <vt:lpstr>11204014020000120</vt:lpstr>
      <vt:lpstr>11204015020000120</vt:lpstr>
      <vt:lpstr>1130141001000130</vt:lpstr>
      <vt:lpstr>1130299202600130</vt:lpstr>
      <vt:lpstr>11601072010000140</vt:lpstr>
      <vt:lpstr>11601082010000140</vt:lpstr>
      <vt:lpstr>11607010(30)020000140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2023-09-11T02:29:41Z</dcterms:modified>
</cp:coreProperties>
</file>