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Бюджетный отдел\ВСЕ ПРО БЮДЖЕТ\Бюджет 2025-2027\ВНОСИМ ПРОЕКТ В ЗС КК\6.4-6.12 МЕТОДИКИ И РАСЧЕТЫ МБТ\6.5-6.12 РАСЧЕТЫ МБТ\6.9 Субвенции\"/>
    </mc:Choice>
  </mc:AlternateContent>
  <bookViews>
    <workbookView xWindow="0" yWindow="0" windowWidth="28800" windowHeight="11400" tabRatio="500" firstSheet="2" activeTab="2"/>
  </bookViews>
  <sheets>
    <sheet name="22-ЖКХ" sheetId="1" state="hidden" r:id="rId1"/>
    <sheet name="2024-2026" sheetId="2" state="hidden" r:id="rId2"/>
    <sheet name="2025-2027" sheetId="5" r:id="rId3"/>
  </sheets>
  <definedNames>
    <definedName name="_xlnm._FilterDatabase" localSheetId="1" hidden="1">'2024-2026'!$A$8:$AA$52</definedName>
    <definedName name="_xlnm._FilterDatabase" localSheetId="2" hidden="1">'2025-2027'!$A$8:$X$52</definedName>
    <definedName name="_xlnm.Print_Area" localSheetId="1">'2024-2026'!$A$1:$X$61</definedName>
    <definedName name="_xlnm.Print_Area" localSheetId="2">'2025-2027'!$A$1:$X$61</definedName>
  </definedNames>
  <calcPr calcId="162913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Q52" i="2" l="1"/>
  <c r="O52" i="2"/>
  <c r="F52" i="2"/>
  <c r="D52" i="2"/>
  <c r="U51" i="2"/>
  <c r="T51" i="2"/>
  <c r="S51" i="2"/>
  <c r="R51" i="2" s="1"/>
  <c r="V51" i="2" s="1"/>
  <c r="N51" i="2"/>
  <c r="I51" i="2"/>
  <c r="M51" i="2" s="1"/>
  <c r="E51" i="2"/>
  <c r="U50" i="2"/>
  <c r="R50" i="2" s="1"/>
  <c r="T50" i="2"/>
  <c r="S50" i="2"/>
  <c r="N50" i="2"/>
  <c r="E50" i="2"/>
  <c r="I50" i="2" s="1"/>
  <c r="U49" i="2"/>
  <c r="T49" i="2"/>
  <c r="S49" i="2"/>
  <c r="R49" i="2"/>
  <c r="N49" i="2"/>
  <c r="E49" i="2"/>
  <c r="I49" i="2" s="1"/>
  <c r="U48" i="2"/>
  <c r="T48" i="2"/>
  <c r="S48" i="2"/>
  <c r="N48" i="2"/>
  <c r="E48" i="2"/>
  <c r="I48" i="2" s="1"/>
  <c r="U47" i="2"/>
  <c r="R47" i="2" s="1"/>
  <c r="S47" i="2"/>
  <c r="T47" i="2" s="1"/>
  <c r="N47" i="2"/>
  <c r="E47" i="2"/>
  <c r="I47" i="2" s="1"/>
  <c r="U46" i="2"/>
  <c r="S46" i="2"/>
  <c r="T46" i="2" s="1"/>
  <c r="N46" i="2"/>
  <c r="I46" i="2"/>
  <c r="M46" i="2" s="1"/>
  <c r="E46" i="2"/>
  <c r="U45" i="2"/>
  <c r="S45" i="2"/>
  <c r="T45" i="2" s="1"/>
  <c r="R45" i="2" s="1"/>
  <c r="N45" i="2"/>
  <c r="E45" i="2"/>
  <c r="I45" i="2" s="1"/>
  <c r="J45" i="2" s="1"/>
  <c r="W45" i="2" s="1"/>
  <c r="U44" i="2"/>
  <c r="S44" i="2"/>
  <c r="T44" i="2" s="1"/>
  <c r="N44" i="2"/>
  <c r="E44" i="2"/>
  <c r="I44" i="2" s="1"/>
  <c r="U43" i="2"/>
  <c r="S43" i="2"/>
  <c r="N43" i="2"/>
  <c r="E43" i="2"/>
  <c r="U42" i="2"/>
  <c r="R42" i="2" s="1"/>
  <c r="T42" i="2"/>
  <c r="S42" i="2"/>
  <c r="N42" i="2"/>
  <c r="E42" i="2"/>
  <c r="I42" i="2" s="1"/>
  <c r="U41" i="2"/>
  <c r="T41" i="2"/>
  <c r="R41" i="2" s="1"/>
  <c r="S41" i="2"/>
  <c r="N41" i="2"/>
  <c r="I41" i="2"/>
  <c r="E41" i="2"/>
  <c r="U40" i="2"/>
  <c r="S40" i="2"/>
  <c r="T40" i="2" s="1"/>
  <c r="N40" i="2"/>
  <c r="I40" i="2"/>
  <c r="M40" i="2" s="1"/>
  <c r="E40" i="2"/>
  <c r="U39" i="2"/>
  <c r="S39" i="2"/>
  <c r="T39" i="2" s="1"/>
  <c r="R39" i="2"/>
  <c r="N39" i="2"/>
  <c r="E39" i="2"/>
  <c r="I39" i="2" s="1"/>
  <c r="J39" i="2" s="1"/>
  <c r="U38" i="2"/>
  <c r="S38" i="2"/>
  <c r="T38" i="2" s="1"/>
  <c r="R38" i="2"/>
  <c r="N38" i="2"/>
  <c r="E38" i="2"/>
  <c r="I38" i="2" s="1"/>
  <c r="U37" i="2"/>
  <c r="S37" i="2"/>
  <c r="N37" i="2"/>
  <c r="M37" i="2"/>
  <c r="I37" i="2"/>
  <c r="J37" i="2" s="1"/>
  <c r="E37" i="2"/>
  <c r="U36" i="2"/>
  <c r="S36" i="2"/>
  <c r="T36" i="2" s="1"/>
  <c r="R36" i="2" s="1"/>
  <c r="N36" i="2"/>
  <c r="E36" i="2"/>
  <c r="I36" i="2" s="1"/>
  <c r="U35" i="2"/>
  <c r="T35" i="2"/>
  <c r="R35" i="2" s="1"/>
  <c r="S35" i="2"/>
  <c r="N35" i="2"/>
  <c r="E35" i="2"/>
  <c r="U34" i="2"/>
  <c r="S34" i="2"/>
  <c r="T34" i="2" s="1"/>
  <c r="N34" i="2"/>
  <c r="K34" i="2"/>
  <c r="J34" i="2"/>
  <c r="I34" i="2"/>
  <c r="M34" i="2" s="1"/>
  <c r="E34" i="2"/>
  <c r="U33" i="2"/>
  <c r="S33" i="2"/>
  <c r="T33" i="2" s="1"/>
  <c r="R33" i="2" s="1"/>
  <c r="N33" i="2"/>
  <c r="E33" i="2"/>
  <c r="I33" i="2" s="1"/>
  <c r="J33" i="2" s="1"/>
  <c r="W33" i="2" s="1"/>
  <c r="U32" i="2"/>
  <c r="S32" i="2"/>
  <c r="T32" i="2" s="1"/>
  <c r="R32" i="2"/>
  <c r="N32" i="2"/>
  <c r="J32" i="2"/>
  <c r="K32" i="2" s="1"/>
  <c r="I32" i="2"/>
  <c r="M32" i="2" s="1"/>
  <c r="U31" i="2"/>
  <c r="S31" i="2"/>
  <c r="T31" i="2" s="1"/>
  <c r="R31" i="2" s="1"/>
  <c r="N31" i="2"/>
  <c r="E31" i="2"/>
  <c r="I31" i="2" s="1"/>
  <c r="U30" i="2"/>
  <c r="T30" i="2"/>
  <c r="S30" i="2"/>
  <c r="N30" i="2"/>
  <c r="E30" i="2"/>
  <c r="I30" i="2" s="1"/>
  <c r="U29" i="2"/>
  <c r="S29" i="2"/>
  <c r="T29" i="2" s="1"/>
  <c r="N29" i="2"/>
  <c r="E29" i="2"/>
  <c r="I29" i="2" s="1"/>
  <c r="U28" i="2"/>
  <c r="S28" i="2"/>
  <c r="T28" i="2" s="1"/>
  <c r="R28" i="2" s="1"/>
  <c r="N28" i="2"/>
  <c r="E28" i="2"/>
  <c r="I28" i="2" s="1"/>
  <c r="U27" i="2"/>
  <c r="T27" i="2"/>
  <c r="S27" i="2"/>
  <c r="R27" i="2" s="1"/>
  <c r="N27" i="2"/>
  <c r="J27" i="2"/>
  <c r="E27" i="2"/>
  <c r="I27" i="2" s="1"/>
  <c r="U26" i="2"/>
  <c r="S26" i="2"/>
  <c r="T26" i="2" s="1"/>
  <c r="R26" i="2"/>
  <c r="N26" i="2"/>
  <c r="E26" i="2"/>
  <c r="U25" i="2"/>
  <c r="T25" i="2"/>
  <c r="S25" i="2"/>
  <c r="R25" i="2" s="1"/>
  <c r="N25" i="2"/>
  <c r="E25" i="2"/>
  <c r="I25" i="2" s="1"/>
  <c r="U24" i="2"/>
  <c r="T24" i="2"/>
  <c r="S24" i="2"/>
  <c r="R24" i="2" s="1"/>
  <c r="N24" i="2"/>
  <c r="E24" i="2"/>
  <c r="I24" i="2" s="1"/>
  <c r="U23" i="2"/>
  <c r="S23" i="2"/>
  <c r="T23" i="2" s="1"/>
  <c r="N23" i="2"/>
  <c r="E23" i="2"/>
  <c r="I23" i="2" s="1"/>
  <c r="U22" i="2"/>
  <c r="S22" i="2"/>
  <c r="T22" i="2" s="1"/>
  <c r="R22" i="2" s="1"/>
  <c r="N22" i="2"/>
  <c r="E22" i="2"/>
  <c r="C22" i="2"/>
  <c r="C52" i="2" s="1"/>
  <c r="E52" i="2" s="1"/>
  <c r="U21" i="2"/>
  <c r="S21" i="2"/>
  <c r="T21" i="2" s="1"/>
  <c r="R21" i="2"/>
  <c r="N21" i="2"/>
  <c r="M21" i="2"/>
  <c r="V21" i="2" s="1"/>
  <c r="K21" i="2"/>
  <c r="E21" i="2"/>
  <c r="I21" i="2" s="1"/>
  <c r="J21" i="2" s="1"/>
  <c r="U20" i="2"/>
  <c r="T20" i="2"/>
  <c r="R20" i="2" s="1"/>
  <c r="S20" i="2"/>
  <c r="N20" i="2"/>
  <c r="E20" i="2"/>
  <c r="I20" i="2" s="1"/>
  <c r="U19" i="2"/>
  <c r="S19" i="2"/>
  <c r="N19" i="2"/>
  <c r="I19" i="2"/>
  <c r="M19" i="2" s="1"/>
  <c r="E19" i="2"/>
  <c r="U18" i="2"/>
  <c r="S18" i="2"/>
  <c r="T18" i="2" s="1"/>
  <c r="N18" i="2"/>
  <c r="E18" i="2"/>
  <c r="I18" i="2" s="1"/>
  <c r="U17" i="2"/>
  <c r="T17" i="2"/>
  <c r="R17" i="2" s="1"/>
  <c r="S17" i="2"/>
  <c r="N17" i="2"/>
  <c r="I17" i="2"/>
  <c r="M17" i="2" s="1"/>
  <c r="V17" i="2" s="1"/>
  <c r="E17" i="2"/>
  <c r="U16" i="2"/>
  <c r="S16" i="2"/>
  <c r="T16" i="2" s="1"/>
  <c r="N16" i="2"/>
  <c r="I16" i="2"/>
  <c r="J16" i="2" s="1"/>
  <c r="E16" i="2"/>
  <c r="U15" i="2"/>
  <c r="S15" i="2"/>
  <c r="T15" i="2" s="1"/>
  <c r="R15" i="2" s="1"/>
  <c r="N15" i="2"/>
  <c r="E15" i="2"/>
  <c r="I15" i="2" s="1"/>
  <c r="J15" i="2" s="1"/>
  <c r="K15" i="2" s="1"/>
  <c r="U14" i="2"/>
  <c r="T14" i="2"/>
  <c r="S14" i="2"/>
  <c r="R14" i="2"/>
  <c r="N14" i="2"/>
  <c r="E14" i="2"/>
  <c r="I14" i="2" s="1"/>
  <c r="U13" i="2"/>
  <c r="S13" i="2"/>
  <c r="T13" i="2" s="1"/>
  <c r="N13" i="2"/>
  <c r="I13" i="2"/>
  <c r="M13" i="2" s="1"/>
  <c r="E13" i="2"/>
  <c r="U12" i="2"/>
  <c r="S12" i="2"/>
  <c r="T12" i="2" s="1"/>
  <c r="N12" i="2"/>
  <c r="E12" i="2"/>
  <c r="I12" i="2" s="1"/>
  <c r="N11" i="2"/>
  <c r="E11" i="2"/>
  <c r="U10" i="2"/>
  <c r="S10" i="2"/>
  <c r="P10" i="2"/>
  <c r="P52" i="2" s="1"/>
  <c r="N10" i="2"/>
  <c r="N52" i="2" s="1"/>
  <c r="M10" i="2"/>
  <c r="J10" i="2"/>
  <c r="I10" i="2"/>
  <c r="E10" i="2"/>
  <c r="AS59" i="1"/>
  <c r="AR59" i="1"/>
  <c r="AQ59" i="1"/>
  <c r="AP59" i="1"/>
  <c r="AO59" i="1"/>
  <c r="AN59" i="1"/>
  <c r="AM59" i="1"/>
  <c r="AL59" i="1"/>
  <c r="AK59" i="1"/>
  <c r="AJ59" i="1"/>
  <c r="AI59" i="1"/>
  <c r="AG59" i="1"/>
  <c r="AF59" i="1"/>
  <c r="AE59" i="1"/>
  <c r="AD59" i="1"/>
  <c r="AC59" i="1"/>
  <c r="AB59" i="1"/>
  <c r="AA59" i="1"/>
  <c r="Y59" i="1"/>
  <c r="X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AU58" i="1"/>
  <c r="AT58" i="1"/>
  <c r="AD58" i="1"/>
  <c r="Z58" i="1"/>
  <c r="Z59" i="1" s="1"/>
  <c r="W58" i="1"/>
  <c r="W59" i="1" s="1"/>
  <c r="P58" i="1"/>
  <c r="AH58" i="1" s="1"/>
  <c r="AH59" i="1" s="1"/>
  <c r="AT57" i="1"/>
  <c r="AU57" i="1" s="1"/>
  <c r="AH57" i="1"/>
  <c r="AV57" i="1" s="1"/>
  <c r="AD57" i="1"/>
  <c r="Z57" i="1"/>
  <c r="W57" i="1"/>
  <c r="P57" i="1"/>
  <c r="AT56" i="1"/>
  <c r="AU56" i="1" s="1"/>
  <c r="AD56" i="1"/>
  <c r="Z56" i="1"/>
  <c r="W56" i="1"/>
  <c r="P56" i="1"/>
  <c r="AH56" i="1" s="1"/>
  <c r="AV56" i="1" s="1"/>
  <c r="AU55" i="1"/>
  <c r="AV55" i="1" s="1"/>
  <c r="AT55" i="1"/>
  <c r="AD55" i="1"/>
  <c r="Z55" i="1"/>
  <c r="P55" i="1"/>
  <c r="AH55" i="1" s="1"/>
  <c r="AT54" i="1"/>
  <c r="AU54" i="1" s="1"/>
  <c r="AD54" i="1"/>
  <c r="Z54" i="1"/>
  <c r="W54" i="1"/>
  <c r="AH54" i="1" s="1"/>
  <c r="AV54" i="1" s="1"/>
  <c r="P54" i="1"/>
  <c r="AS53" i="1"/>
  <c r="AR53" i="1"/>
  <c r="AQ53" i="1"/>
  <c r="AP53" i="1"/>
  <c r="AO53" i="1"/>
  <c r="AN53" i="1"/>
  <c r="AM53" i="1"/>
  <c r="AT53" i="1" s="1"/>
  <c r="AL53" i="1"/>
  <c r="AK53" i="1"/>
  <c r="AJ53" i="1"/>
  <c r="AI53" i="1"/>
  <c r="AU53" i="1" s="1"/>
  <c r="AG53" i="1"/>
  <c r="AF53" i="1"/>
  <c r="AE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AV52" i="1"/>
  <c r="AH52" i="1"/>
  <c r="AD52" i="1"/>
  <c r="W52" i="1"/>
  <c r="P52" i="1"/>
  <c r="AT51" i="1"/>
  <c r="AU51" i="1" s="1"/>
  <c r="AD51" i="1"/>
  <c r="AD53" i="1" s="1"/>
  <c r="Z51" i="1"/>
  <c r="W51" i="1"/>
  <c r="P51" i="1"/>
  <c r="AH51" i="1" s="1"/>
  <c r="AV51" i="1" s="1"/>
  <c r="AS50" i="1"/>
  <c r="AR50" i="1"/>
  <c r="AQ50" i="1"/>
  <c r="AP50" i="1"/>
  <c r="AO50" i="1"/>
  <c r="AN50" i="1"/>
  <c r="AM50" i="1"/>
  <c r="AL50" i="1"/>
  <c r="AL45" i="1" s="1"/>
  <c r="AK50" i="1"/>
  <c r="AK45" i="1" s="1"/>
  <c r="AJ50" i="1"/>
  <c r="AJ45" i="1" s="1"/>
  <c r="AI50" i="1"/>
  <c r="AU50" i="1" s="1"/>
  <c r="AU45" i="1" s="1"/>
  <c r="AG50" i="1"/>
  <c r="AF50" i="1"/>
  <c r="AE50" i="1"/>
  <c r="AC50" i="1"/>
  <c r="AB50" i="1"/>
  <c r="AA50" i="1"/>
  <c r="AD50" i="1" s="1"/>
  <c r="AD45" i="1" s="1"/>
  <c r="Y50" i="1"/>
  <c r="Y45" i="1" s="1"/>
  <c r="X50" i="1"/>
  <c r="X45" i="1" s="1"/>
  <c r="V50" i="1"/>
  <c r="U50" i="1"/>
  <c r="T50" i="1"/>
  <c r="S50" i="1"/>
  <c r="R50" i="1"/>
  <c r="W50" i="1" s="1"/>
  <c r="W45" i="1" s="1"/>
  <c r="Q50" i="1"/>
  <c r="O50" i="1"/>
  <c r="N50" i="1"/>
  <c r="M50" i="1"/>
  <c r="M45" i="1" s="1"/>
  <c r="L50" i="1"/>
  <c r="L45" i="1" s="1"/>
  <c r="K50" i="1"/>
  <c r="J50" i="1"/>
  <c r="I50" i="1"/>
  <c r="H50" i="1"/>
  <c r="G50" i="1"/>
  <c r="F50" i="1"/>
  <c r="P50" i="1" s="1"/>
  <c r="P45" i="1" s="1"/>
  <c r="E50" i="1"/>
  <c r="AD49" i="1"/>
  <c r="W49" i="1"/>
  <c r="P49" i="1"/>
  <c r="AH49" i="1" s="1"/>
  <c r="AV49" i="1" s="1"/>
  <c r="AU48" i="1"/>
  <c r="AT48" i="1"/>
  <c r="AT50" i="1" s="1"/>
  <c r="AD48" i="1"/>
  <c r="Z48" i="1"/>
  <c r="W48" i="1"/>
  <c r="P48" i="1"/>
  <c r="AH48" i="1" s="1"/>
  <c r="AV48" i="1" s="1"/>
  <c r="AU47" i="1"/>
  <c r="AV47" i="1" s="1"/>
  <c r="AT47" i="1"/>
  <c r="AD47" i="1"/>
  <c r="Z47" i="1"/>
  <c r="W47" i="1"/>
  <c r="P47" i="1"/>
  <c r="AH47" i="1" s="1"/>
  <c r="AS46" i="1"/>
  <c r="AR46" i="1"/>
  <c r="AQ46" i="1"/>
  <c r="AP46" i="1"/>
  <c r="AO46" i="1"/>
  <c r="AN46" i="1"/>
  <c r="AM46" i="1"/>
  <c r="AL46" i="1"/>
  <c r="AK46" i="1"/>
  <c r="AJ46" i="1"/>
  <c r="AI46" i="1"/>
  <c r="AG46" i="1"/>
  <c r="AF46" i="1"/>
  <c r="AE46" i="1"/>
  <c r="AD46" i="1"/>
  <c r="AC46" i="1"/>
  <c r="AB46" i="1"/>
  <c r="AA46" i="1"/>
  <c r="Y46" i="1"/>
  <c r="X46" i="1"/>
  <c r="V46" i="1"/>
  <c r="U46" i="1"/>
  <c r="T46" i="1"/>
  <c r="S46" i="1"/>
  <c r="R46" i="1"/>
  <c r="Q46" i="1"/>
  <c r="O46" i="1"/>
  <c r="N46" i="1"/>
  <c r="M46" i="1"/>
  <c r="L46" i="1"/>
  <c r="K46" i="1"/>
  <c r="J46" i="1"/>
  <c r="I46" i="1"/>
  <c r="H46" i="1"/>
  <c r="G46" i="1"/>
  <c r="F46" i="1"/>
  <c r="E46" i="1"/>
  <c r="AS45" i="1"/>
  <c r="AR45" i="1"/>
  <c r="AQ45" i="1"/>
  <c r="AP45" i="1"/>
  <c r="AO45" i="1"/>
  <c r="AN45" i="1"/>
  <c r="AM45" i="1"/>
  <c r="AI45" i="1"/>
  <c r="AG45" i="1"/>
  <c r="AF45" i="1"/>
  <c r="AE45" i="1"/>
  <c r="AC45" i="1"/>
  <c r="AB45" i="1"/>
  <c r="AA45" i="1"/>
  <c r="V45" i="1"/>
  <c r="U45" i="1"/>
  <c r="T45" i="1"/>
  <c r="S45" i="1"/>
  <c r="R45" i="1"/>
  <c r="Q45" i="1"/>
  <c r="O45" i="1"/>
  <c r="N45" i="1"/>
  <c r="K45" i="1"/>
  <c r="J45" i="1"/>
  <c r="I45" i="1"/>
  <c r="H45" i="1"/>
  <c r="G45" i="1"/>
  <c r="F45" i="1"/>
  <c r="E45" i="1"/>
  <c r="AU44" i="1"/>
  <c r="AU46" i="1" s="1"/>
  <c r="AT44" i="1"/>
  <c r="AT46" i="1" s="1"/>
  <c r="AD44" i="1"/>
  <c r="Z44" i="1"/>
  <c r="Z46" i="1" s="1"/>
  <c r="W44" i="1"/>
  <c r="W46" i="1" s="1"/>
  <c r="P44" i="1"/>
  <c r="AH44" i="1" s="1"/>
  <c r="AU43" i="1"/>
  <c r="AT43" i="1"/>
  <c r="AH43" i="1"/>
  <c r="AV43" i="1" s="1"/>
  <c r="AD43" i="1"/>
  <c r="Z43" i="1"/>
  <c r="W43" i="1"/>
  <c r="P43" i="1"/>
  <c r="K16" i="2" l="1"/>
  <c r="M47" i="2"/>
  <c r="V47" i="2" s="1"/>
  <c r="J47" i="2"/>
  <c r="M23" i="2"/>
  <c r="J23" i="2"/>
  <c r="I22" i="2"/>
  <c r="M22" i="2" s="1"/>
  <c r="M28" i="2"/>
  <c r="V28" i="2" s="1"/>
  <c r="J28" i="2"/>
  <c r="M29" i="2"/>
  <c r="J29" i="2"/>
  <c r="X15" i="2"/>
  <c r="AD15" i="2" s="1"/>
  <c r="AH53" i="1"/>
  <c r="AV53" i="1" s="1"/>
  <c r="AW51" i="1"/>
  <c r="J50" i="2"/>
  <c r="M50" i="2"/>
  <c r="V50" i="2" s="1"/>
  <c r="M16" i="2"/>
  <c r="X21" i="2"/>
  <c r="AD21" i="2" s="1"/>
  <c r="R30" i="2"/>
  <c r="T19" i="2"/>
  <c r="R19" i="2" s="1"/>
  <c r="V19" i="2" s="1"/>
  <c r="T37" i="2"/>
  <c r="R37" i="2" s="1"/>
  <c r="K10" i="2"/>
  <c r="M36" i="2"/>
  <c r="V36" i="2" s="1"/>
  <c r="J36" i="2"/>
  <c r="M31" i="2"/>
  <c r="V31" i="2" s="1"/>
  <c r="J31" i="2"/>
  <c r="M45" i="2"/>
  <c r="V45" i="2" s="1"/>
  <c r="M12" i="2"/>
  <c r="J12" i="2"/>
  <c r="R18" i="2"/>
  <c r="M20" i="2"/>
  <c r="V20" i="2" s="1"/>
  <c r="J20" i="2"/>
  <c r="K33" i="2"/>
  <c r="X33" i="2" s="1"/>
  <c r="AD33" i="2" s="1"/>
  <c r="M33" i="2"/>
  <c r="V33" i="2" s="1"/>
  <c r="J40" i="2"/>
  <c r="R43" i="2"/>
  <c r="AH46" i="1"/>
  <c r="AT45" i="1"/>
  <c r="AT59" i="1"/>
  <c r="R12" i="2"/>
  <c r="T11" i="2"/>
  <c r="M14" i="2"/>
  <c r="V14" i="2" s="1"/>
  <c r="J14" i="2"/>
  <c r="J17" i="2"/>
  <c r="I35" i="2"/>
  <c r="M35" i="2" s="1"/>
  <c r="T43" i="2"/>
  <c r="M49" i="2"/>
  <c r="V49" i="2" s="1"/>
  <c r="J49" i="2"/>
  <c r="M38" i="2"/>
  <c r="V38" i="2" s="1"/>
  <c r="J38" i="2"/>
  <c r="Z50" i="1"/>
  <c r="Z45" i="1" s="1"/>
  <c r="AU59" i="1"/>
  <c r="U52" i="2"/>
  <c r="U11" i="2"/>
  <c r="M25" i="2"/>
  <c r="V25" i="2" s="1"/>
  <c r="J25" i="2"/>
  <c r="I26" i="2"/>
  <c r="M26" i="2" s="1"/>
  <c r="M18" i="2"/>
  <c r="V18" i="2" s="1"/>
  <c r="J18" i="2"/>
  <c r="K45" i="2"/>
  <c r="X45" i="2" s="1"/>
  <c r="AD45" i="2" s="1"/>
  <c r="W27" i="2"/>
  <c r="W39" i="2"/>
  <c r="M42" i="2"/>
  <c r="V42" i="2" s="1"/>
  <c r="J42" i="2"/>
  <c r="M44" i="2"/>
  <c r="J44" i="2"/>
  <c r="I43" i="2"/>
  <c r="M43" i="2" s="1"/>
  <c r="W15" i="2"/>
  <c r="M24" i="2"/>
  <c r="V24" i="2" s="1"/>
  <c r="J24" i="2"/>
  <c r="J41" i="2"/>
  <c r="M41" i="2"/>
  <c r="V41" i="2" s="1"/>
  <c r="AW48" i="1"/>
  <c r="R13" i="2"/>
  <c r="V13" i="2" s="1"/>
  <c r="S11" i="2"/>
  <c r="R11" i="2" s="1"/>
  <c r="AV44" i="1"/>
  <c r="AV46" i="1" s="1"/>
  <c r="K27" i="2"/>
  <c r="M30" i="2"/>
  <c r="V30" i="2" s="1"/>
  <c r="J30" i="2"/>
  <c r="V32" i="2"/>
  <c r="K37" i="2"/>
  <c r="K39" i="2"/>
  <c r="X39" i="2" s="1"/>
  <c r="AD39" i="2" s="1"/>
  <c r="J46" i="2"/>
  <c r="M15" i="2"/>
  <c r="V15" i="2" s="1"/>
  <c r="AV58" i="1"/>
  <c r="AV59" i="1" s="1"/>
  <c r="I11" i="2"/>
  <c r="M11" i="2" s="1"/>
  <c r="M52" i="2" s="1"/>
  <c r="W21" i="2"/>
  <c r="M27" i="2"/>
  <c r="V27" i="2" s="1"/>
  <c r="X32" i="2"/>
  <c r="AD32" i="2" s="1"/>
  <c r="M39" i="2"/>
  <c r="V39" i="2" s="1"/>
  <c r="R44" i="2"/>
  <c r="M48" i="2"/>
  <c r="J48" i="2"/>
  <c r="R16" i="2"/>
  <c r="W16" i="2" s="1"/>
  <c r="R34" i="2"/>
  <c r="V34" i="2" s="1"/>
  <c r="R40" i="2"/>
  <c r="V40" i="2" s="1"/>
  <c r="R46" i="2"/>
  <c r="V46" i="2" s="1"/>
  <c r="S52" i="2"/>
  <c r="W32" i="2"/>
  <c r="T10" i="2"/>
  <c r="T52" i="2" s="1"/>
  <c r="J13" i="2"/>
  <c r="J19" i="2"/>
  <c r="J51" i="2"/>
  <c r="R23" i="2"/>
  <c r="R29" i="2"/>
  <c r="R48" i="2"/>
  <c r="P46" i="1"/>
  <c r="V37" i="2" l="1"/>
  <c r="W37" i="2"/>
  <c r="K19" i="2"/>
  <c r="X19" i="2" s="1"/>
  <c r="AD19" i="2" s="1"/>
  <c r="W19" i="2"/>
  <c r="K18" i="2"/>
  <c r="X18" i="2" s="1"/>
  <c r="AD18" i="2" s="1"/>
  <c r="W18" i="2"/>
  <c r="K13" i="2"/>
  <c r="X13" i="2" s="1"/>
  <c r="AD13" i="2" s="1"/>
  <c r="W13" i="2"/>
  <c r="K17" i="2"/>
  <c r="X17" i="2" s="1"/>
  <c r="AD17" i="2" s="1"/>
  <c r="W17" i="2"/>
  <c r="K51" i="2"/>
  <c r="X51" i="2" s="1"/>
  <c r="AD51" i="2" s="1"/>
  <c r="W51" i="2"/>
  <c r="X10" i="2"/>
  <c r="V16" i="2"/>
  <c r="V29" i="2"/>
  <c r="W46" i="2"/>
  <c r="K46" i="2"/>
  <c r="X46" i="2" s="1"/>
  <c r="AD46" i="2" s="1"/>
  <c r="K38" i="2"/>
  <c r="X38" i="2" s="1"/>
  <c r="AD38" i="2" s="1"/>
  <c r="W38" i="2"/>
  <c r="K14" i="2"/>
  <c r="X14" i="2" s="1"/>
  <c r="AD14" i="2" s="1"/>
  <c r="W14" i="2"/>
  <c r="X34" i="2"/>
  <c r="AD34" i="2" s="1"/>
  <c r="W40" i="2"/>
  <c r="K40" i="2"/>
  <c r="X40" i="2" s="1"/>
  <c r="AD40" i="2" s="1"/>
  <c r="K23" i="2"/>
  <c r="W23" i="2"/>
  <c r="J22" i="2"/>
  <c r="K50" i="2"/>
  <c r="X50" i="2" s="1"/>
  <c r="AD50" i="2" s="1"/>
  <c r="W50" i="2"/>
  <c r="K44" i="2"/>
  <c r="J43" i="2"/>
  <c r="W44" i="2"/>
  <c r="K12" i="2"/>
  <c r="W12" i="2"/>
  <c r="J11" i="2"/>
  <c r="V23" i="2"/>
  <c r="V22" i="2" s="1"/>
  <c r="V26" i="2"/>
  <c r="X37" i="2"/>
  <c r="AD37" i="2" s="1"/>
  <c r="K41" i="2"/>
  <c r="X41" i="2" s="1"/>
  <c r="AD41" i="2" s="1"/>
  <c r="W41" i="2"/>
  <c r="V44" i="2"/>
  <c r="V12" i="2"/>
  <c r="I52" i="2"/>
  <c r="W47" i="2"/>
  <c r="K47" i="2"/>
  <c r="X47" i="2" s="1"/>
  <c r="AD47" i="2" s="1"/>
  <c r="K48" i="2"/>
  <c r="X48" i="2" s="1"/>
  <c r="AD48" i="2" s="1"/>
  <c r="W48" i="2"/>
  <c r="K24" i="2"/>
  <c r="X24" i="2" s="1"/>
  <c r="AD24" i="2" s="1"/>
  <c r="W24" i="2"/>
  <c r="K42" i="2"/>
  <c r="X42" i="2" s="1"/>
  <c r="AD42" i="2" s="1"/>
  <c r="W42" i="2"/>
  <c r="R10" i="2"/>
  <c r="V48" i="2"/>
  <c r="W30" i="2"/>
  <c r="K30" i="2"/>
  <c r="X30" i="2" s="1"/>
  <c r="AD30" i="2" s="1"/>
  <c r="K31" i="2"/>
  <c r="X31" i="2" s="1"/>
  <c r="AD31" i="2" s="1"/>
  <c r="W31" i="2"/>
  <c r="W28" i="2"/>
  <c r="W26" i="2" s="1"/>
  <c r="K28" i="2"/>
  <c r="X28" i="2" s="1"/>
  <c r="AD28" i="2" s="1"/>
  <c r="K20" i="2"/>
  <c r="X20" i="2" s="1"/>
  <c r="AD20" i="2" s="1"/>
  <c r="W20" i="2"/>
  <c r="K25" i="2"/>
  <c r="X25" i="2" s="1"/>
  <c r="AD25" i="2" s="1"/>
  <c r="W25" i="2"/>
  <c r="W34" i="2"/>
  <c r="AH50" i="1"/>
  <c r="X27" i="2"/>
  <c r="K49" i="2"/>
  <c r="X49" i="2" s="1"/>
  <c r="AD49" i="2" s="1"/>
  <c r="W49" i="2"/>
  <c r="J35" i="2"/>
  <c r="K36" i="2"/>
  <c r="W36" i="2"/>
  <c r="W35" i="2" s="1"/>
  <c r="X16" i="2"/>
  <c r="AD16" i="2" s="1"/>
  <c r="J26" i="2"/>
  <c r="V35" i="2"/>
  <c r="K29" i="2"/>
  <c r="X29" i="2" s="1"/>
  <c r="AD29" i="2" s="1"/>
  <c r="W29" i="2"/>
  <c r="W11" i="2" l="1"/>
  <c r="X36" i="2"/>
  <c r="K35" i="2"/>
  <c r="W22" i="2"/>
  <c r="K43" i="2"/>
  <c r="X44" i="2"/>
  <c r="X23" i="2"/>
  <c r="K22" i="2"/>
  <c r="AD10" i="2"/>
  <c r="AD27" i="2"/>
  <c r="X26" i="2"/>
  <c r="AD26" i="2" s="1"/>
  <c r="AH45" i="1"/>
  <c r="AV50" i="1"/>
  <c r="AV45" i="1" s="1"/>
  <c r="R52" i="2"/>
  <c r="V10" i="2"/>
  <c r="W10" i="2"/>
  <c r="W52" i="2" s="1"/>
  <c r="V11" i="2"/>
  <c r="W43" i="2"/>
  <c r="K26" i="2"/>
  <c r="V43" i="2"/>
  <c r="K11" i="2"/>
  <c r="X12" i="2"/>
  <c r="J52" i="2"/>
  <c r="AD36" i="2" l="1"/>
  <c r="X35" i="2"/>
  <c r="AD35" i="2" s="1"/>
  <c r="AD23" i="2"/>
  <c r="X22" i="2"/>
  <c r="AD22" i="2" s="1"/>
  <c r="AD44" i="2"/>
  <c r="X43" i="2"/>
  <c r="AD43" i="2" s="1"/>
  <c r="AD12" i="2"/>
  <c r="X11" i="2"/>
  <c r="K52" i="2"/>
  <c r="V52" i="2"/>
  <c r="AD11" i="2" l="1"/>
  <c r="X52" i="2"/>
  <c r="AD52" i="2" s="1"/>
</calcChain>
</file>

<file path=xl/sharedStrings.xml><?xml version="1.0" encoding="utf-8"?>
<sst xmlns="http://schemas.openxmlformats.org/spreadsheetml/2006/main" count="432" uniqueCount="298">
  <si>
    <t xml:space="preserve">                              Федеральное государственное статистическое наблюдение</t>
  </si>
  <si>
    <t xml:space="preserve">     Конфиденциальность гарантируется Получателем информации</t>
  </si>
  <si>
    <t>Непредставление или нарушение сроков представления информации, а также представление недостоверной</t>
  </si>
  <si>
    <t>статистической информации влечет ответственность, установленную статьей 13.19 Кодекса РФ об административных</t>
  </si>
  <si>
    <t>правонарушениях от 30.12.2001 №195-ФЗ, а также ст. 3 Закона РФ от 13.05.92 №2761-1 "Об ответственности за</t>
  </si>
  <si>
    <t>нарушение порядка представления государственной статистической отчетности"</t>
  </si>
  <si>
    <t xml:space="preserve"> Сведения о предоставлении гражданам</t>
  </si>
  <si>
    <t>Форма №22-ЖКХ (субсидии)</t>
  </si>
  <si>
    <t xml:space="preserve"> жилищных субсидий на оплату жилья</t>
  </si>
  <si>
    <t>Утверждена постановлением Росстата</t>
  </si>
  <si>
    <t>и коммунальных  услуг</t>
  </si>
  <si>
    <t>от 03.08.2011 года № 343</t>
  </si>
  <si>
    <t xml:space="preserve">     за январь - декабрь 2022 года       </t>
  </si>
  <si>
    <t>Квартальная</t>
  </si>
  <si>
    <t>Представляют :</t>
  </si>
  <si>
    <t>Сроки представления</t>
  </si>
  <si>
    <t>органы местного самоуправления, отделы (службы) жилищных субсидий или заменяющие их органы:</t>
  </si>
  <si>
    <t xml:space="preserve"> на  16   день  после</t>
  </si>
  <si>
    <t xml:space="preserve">  - территориальному органу Росстата в субъекте РФ по установленному им адресу</t>
  </si>
  <si>
    <t xml:space="preserve">  отчетного периода</t>
  </si>
  <si>
    <t xml:space="preserve">Наименование отчитывающейся организации </t>
  </si>
  <si>
    <t>Министерство жилищно-коммунального хозяйства,</t>
  </si>
  <si>
    <t>и энергетики Камчатского края</t>
  </si>
  <si>
    <t xml:space="preserve">Почтовый адрес </t>
  </si>
  <si>
    <t>683040, г.Петропавловск-Камчатский, пр. Карлп Маркса, д. 5</t>
  </si>
  <si>
    <t>Код  проставляет отчитывающаяся организация</t>
  </si>
  <si>
    <t>формы          отчитывающейся             вида                 территории</t>
  </si>
  <si>
    <t>организационно-</t>
  </si>
  <si>
    <t>муниципального</t>
  </si>
  <si>
    <t xml:space="preserve">                           организации             деятельности                  </t>
  </si>
  <si>
    <t>правовой формы</t>
  </si>
  <si>
    <t>образования</t>
  </si>
  <si>
    <t>поОКУД                по ОКПО              по ОКВЭД             по ОКАТО</t>
  </si>
  <si>
    <t>по ОКОПФ</t>
  </si>
  <si>
    <t>по ОКТМО</t>
  </si>
  <si>
    <t xml:space="preserve">   1                              2                               3                            4      </t>
  </si>
  <si>
    <t xml:space="preserve">.0609253 </t>
  </si>
  <si>
    <t>Показатели</t>
  </si>
  <si>
    <t>Код</t>
  </si>
  <si>
    <t>Единица изм-ния</t>
  </si>
  <si>
    <t>КОД по</t>
  </si>
  <si>
    <t>г.Петроп.-Камчатский</t>
  </si>
  <si>
    <t>Елизовский МР</t>
  </si>
  <si>
    <t>Мильковский район</t>
  </si>
  <si>
    <t>У-Большерецкий МР</t>
  </si>
  <si>
    <t>Быстринский район</t>
  </si>
  <si>
    <t>Быстринский МР</t>
  </si>
  <si>
    <t>Усть-Камчатский район</t>
  </si>
  <si>
    <t>У-Камчатский МР</t>
  </si>
  <si>
    <t xml:space="preserve">Соболевский район </t>
  </si>
  <si>
    <t>Алеутский  район</t>
  </si>
  <si>
    <t xml:space="preserve"> г.Вилючинск</t>
  </si>
  <si>
    <t>Всего субсидии по  жилфонду Камчатскому краю</t>
  </si>
  <si>
    <t>Корякский Округ</t>
  </si>
  <si>
    <t>ВСЕГО по Камчатскому краю</t>
  </si>
  <si>
    <t>пгт "Палана"</t>
  </si>
  <si>
    <t>Карагинский р-н</t>
  </si>
  <si>
    <t>Олюторский р-н</t>
  </si>
  <si>
    <t>Пенжинский р-н</t>
  </si>
  <si>
    <t>ВСЕГО по КО</t>
  </si>
  <si>
    <t>строки</t>
  </si>
  <si>
    <t>ОКЕИ</t>
  </si>
  <si>
    <t>Елизовское ГП</t>
  </si>
  <si>
    <t>Начикинское СП</t>
  </si>
  <si>
    <t>Новолесновское СП</t>
  </si>
  <si>
    <t>Корякское СП</t>
  </si>
  <si>
    <t>Раздольненское СП</t>
  </si>
  <si>
    <t>Пионерское СП</t>
  </si>
  <si>
    <t>Новоавачинское СП</t>
  </si>
  <si>
    <t>Николаевское СП</t>
  </si>
  <si>
    <t xml:space="preserve">Паратунское СП </t>
  </si>
  <si>
    <t>Вулканное СП</t>
  </si>
  <si>
    <t>Усть-Большерецк</t>
  </si>
  <si>
    <t>Октябрьский</t>
  </si>
  <si>
    <t>Кавалерское</t>
  </si>
  <si>
    <t>Апача</t>
  </si>
  <si>
    <t>Озерновский</t>
  </si>
  <si>
    <t>Итого по Усть-Большерецкому МР</t>
  </si>
  <si>
    <t>Эссовское сельское поселение</t>
  </si>
  <si>
    <t>Анавгайское СП</t>
  </si>
  <si>
    <t>Усть-Камчатск</t>
  </si>
  <si>
    <t>Ключи</t>
  </si>
  <si>
    <t>Козыревск</t>
  </si>
  <si>
    <t>с. Тигиль</t>
  </si>
  <si>
    <t>с. Седанка</t>
  </si>
  <si>
    <t>с. Воямполка</t>
  </si>
  <si>
    <t>с. Ковран</t>
  </si>
  <si>
    <t>с. Хайрюзово</t>
  </si>
  <si>
    <t>с. Усть-Хайрюзово</t>
  </si>
  <si>
    <t>с. Лесная</t>
  </si>
  <si>
    <t>Тигильский МР</t>
  </si>
  <si>
    <t>Установленная максимально допустимая доля собственных расходов граждан на оплату жилья и коммунальных услуг в совокупном доходе семьи</t>
  </si>
  <si>
    <t>01</t>
  </si>
  <si>
    <t>%</t>
  </si>
  <si>
    <t>Число семей, проживающих в регионе</t>
  </si>
  <si>
    <t>08</t>
  </si>
  <si>
    <t>ед.</t>
  </si>
  <si>
    <t>Число семей, получавших субсидии на оплату жилья  и  коммунальных услуг</t>
  </si>
  <si>
    <t>02</t>
  </si>
  <si>
    <t>средний размер субсидии</t>
  </si>
  <si>
    <t>% семей, получающих субсидии</t>
  </si>
  <si>
    <t>из них число семей, получавших субсидии в денежной форме (через банковские счета в банках, организаций связи или иным способом)</t>
  </si>
  <si>
    <t>03</t>
  </si>
  <si>
    <t>на 1сем./мес.</t>
  </si>
  <si>
    <t>Общая сумма субсидий населению на оплату жилого помещения и коммунальных услуг                                                      начисленных</t>
  </si>
  <si>
    <t>04</t>
  </si>
  <si>
    <t>тыс.руб</t>
  </si>
  <si>
    <t xml:space="preserve">                                    в том числе по решению ОМС</t>
  </si>
  <si>
    <t>04.1</t>
  </si>
  <si>
    <t>по федеральному закону</t>
  </si>
  <si>
    <t>04.2</t>
  </si>
  <si>
    <t>тыс. руб.</t>
  </si>
  <si>
    <t>возмещенных из бюджетов всех уровней</t>
  </si>
  <si>
    <t>05</t>
  </si>
  <si>
    <t xml:space="preserve">в том числе  из местного бюджета </t>
  </si>
  <si>
    <t>05.1</t>
  </si>
  <si>
    <t>из краевого бюджета</t>
  </si>
  <si>
    <t>05.2</t>
  </si>
  <si>
    <t>Сумма субсидий, выплаченная населению в денежной форме (через банковские счета в банках, организации связи или иным способом)</t>
  </si>
  <si>
    <t>06</t>
  </si>
  <si>
    <t>Справочно: Число служб субсидий</t>
  </si>
  <si>
    <t>07</t>
  </si>
  <si>
    <t>Число семей, получавших субсидии на оплату жилого помещения и коммунальных услуг, по состоянию на конец отчетного периода</t>
  </si>
  <si>
    <t>09</t>
  </si>
  <si>
    <t>Численность лиц, проживающих в семьях, получавших субсидии на оплату жилого помещения и коммунальные услуги, по состоянию на конец отчетного периода</t>
  </si>
  <si>
    <t>10</t>
  </si>
  <si>
    <t>чел.</t>
  </si>
  <si>
    <t>из них со среднедушевым доходом ниже прожиточного минимума</t>
  </si>
  <si>
    <t>Должностное лицо ответственное за составление формы</t>
  </si>
  <si>
    <t>Старший специалист</t>
  </si>
  <si>
    <t>С.Ф. Баглай</t>
  </si>
  <si>
    <t xml:space="preserve"> </t>
  </si>
  <si>
    <t xml:space="preserve"> тел  8(4152)42-06-91</t>
  </si>
  <si>
    <t>Таблица №   .19</t>
  </si>
  <si>
    <t>к расчетам межбюджетных трансфертов на 2024-2026 годы</t>
  </si>
  <si>
    <t>Расчет субвенций, предоставляемых из краевого бюджета бюджетам муниципальных образований в Камчатском крае на осуществление государственных полномочий Камчатского края по вопросам предоставления гражданам субсидий на оплату жилых помещений и коммунальных услуг</t>
  </si>
  <si>
    <t>тыс. рублей</t>
  </si>
  <si>
    <t>№ п/п</t>
  </si>
  <si>
    <t>Наименование муниципального образования</t>
  </si>
  <si>
    <t>Фактическое начисление субсидий в 2022 году (по федеральному законодательству), тыс.руб.</t>
  </si>
  <si>
    <t>Число семей, получавших субсидии на оплату жилья  и  коммунальных услуг в 2022 году, ед.</t>
  </si>
  <si>
    <t>Средний размер субсидии на  одного получателя, начисленной в 2022 году, руб.</t>
  </si>
  <si>
    <t>Численность получателей субсидии на 2024 год (прогноз)</t>
  </si>
  <si>
    <t>Условный коэффициент изменения объема субсидий в 2023 году</t>
  </si>
  <si>
    <t>Индекс потребительских цен на 2024 год</t>
  </si>
  <si>
    <t>Расчетная потребность в средствах в 2024 году</t>
  </si>
  <si>
    <t>Расчетная потребность в средствах в 2025 году</t>
  </si>
  <si>
    <t>Расчетная потребность в средствах в 2026 году</t>
  </si>
  <si>
    <t>Поправочный коэффициент, отражающий прогнозный уровень потребности в средствах</t>
  </si>
  <si>
    <t>Прогнозная потребность в средствах на предоставление субсидий населению в 2024 году</t>
  </si>
  <si>
    <t>Расходы на обеспечение гос. полномочия по предоставлению гражданам субсидий на оплату ЖКХ в 2023 году</t>
  </si>
  <si>
    <t>всего, в том числе:</t>
  </si>
  <si>
    <t>Расходы на обеспечение гос. полномочия по предоставлению гражданам субсидий на оплату ЖКХ в 2024 году</t>
  </si>
  <si>
    <t>Годовой объем субвенции на 2024 г.</t>
  </si>
  <si>
    <t>Годовой объем субвенции на 2025 г.</t>
  </si>
  <si>
    <t>Годовой объем субвенции на 2026 г.</t>
  </si>
  <si>
    <t>Годовой объем субвенции на 2022 (наш 2021 год)</t>
  </si>
  <si>
    <t>разница 2022 расчет наш и ЖКХ</t>
  </si>
  <si>
    <t>на заработную плату</t>
  </si>
  <si>
    <t>на начисления на выплаты по оплате труда</t>
  </si>
  <si>
    <t>на прочие расходы</t>
  </si>
  <si>
    <t>данные Мин-ва ЖКХ и энергетики КК             (форма 22-ЖКХ)</t>
  </si>
  <si>
    <t>гр.3*1000/гр.4/12</t>
  </si>
  <si>
    <t>оценка Мин-ва ЖКХ и энергетики КК</t>
  </si>
  <si>
    <t>данные Региональной службы по тарифам и ценам КК</t>
  </si>
  <si>
    <t>гр.5*гр.6*/1000*12*гр.7*гр.8</t>
  </si>
  <si>
    <t>гр.9*1,04</t>
  </si>
  <si>
    <t>гр.10*1,04</t>
  </si>
  <si>
    <t>ЗКК от 10.03.2022 № 55</t>
  </si>
  <si>
    <t>гр.9*гр.12</t>
  </si>
  <si>
    <t>гр.14+гр.15+гр.16</t>
  </si>
  <si>
    <t>расчет на 2023 год</t>
  </si>
  <si>
    <t>гр.18+гр.19+гр.20</t>
  </si>
  <si>
    <t>гр.14*1,055</t>
  </si>
  <si>
    <t>гр.18*0,302</t>
  </si>
  <si>
    <t>гр.16*1,0</t>
  </si>
  <si>
    <t>гр.12+гр.17</t>
  </si>
  <si>
    <t>гр.10*гр.12+гр.17</t>
  </si>
  <si>
    <t>гр.11*гр.12+гр.17</t>
  </si>
  <si>
    <t>гр.8+гр.13</t>
  </si>
  <si>
    <t>1.</t>
  </si>
  <si>
    <t>Петропавловск-Камчатский городской округ</t>
  </si>
  <si>
    <t>2.</t>
  </si>
  <si>
    <t>Елизовский муниципальный район</t>
  </si>
  <si>
    <t>2.1.</t>
  </si>
  <si>
    <t>Елизовское городское поселение</t>
  </si>
  <si>
    <t>2.2.</t>
  </si>
  <si>
    <t>Начикинское сельское поселение</t>
  </si>
  <si>
    <t>2.3.</t>
  </si>
  <si>
    <t>Новолесновское сельское поселение</t>
  </si>
  <si>
    <t>2.4.</t>
  </si>
  <si>
    <t>Корякское сельское поселение</t>
  </si>
  <si>
    <t>2.5.</t>
  </si>
  <si>
    <t>Раздольненское сельское поселение</t>
  </si>
  <si>
    <t>2.6.</t>
  </si>
  <si>
    <t>Николаевское сельское поселение</t>
  </si>
  <si>
    <t>2.7.</t>
  </si>
  <si>
    <t>Новоавачинское сельское поселение</t>
  </si>
  <si>
    <t>2.8.</t>
  </si>
  <si>
    <t>Пионерское сельское поселение</t>
  </si>
  <si>
    <t>2.9.</t>
  </si>
  <si>
    <t>Паратунское сельское поселение</t>
  </si>
  <si>
    <t>2.10.</t>
  </si>
  <si>
    <t>Вулканное городское поселение</t>
  </si>
  <si>
    <t>3.</t>
  </si>
  <si>
    <t>Усть-Камчатский муниципальный район</t>
  </si>
  <si>
    <t>3.1.</t>
  </si>
  <si>
    <t>Усть-Камчатское сельское поселение</t>
  </si>
  <si>
    <t>3.2.</t>
  </si>
  <si>
    <t>Ключевское сельское поселение</t>
  </si>
  <si>
    <t>3.3.</t>
  </si>
  <si>
    <t>Козыревское сельское поселение</t>
  </si>
  <si>
    <t>4.</t>
  </si>
  <si>
    <t>Усть-Большерецкий муниципальный район</t>
  </si>
  <si>
    <t>4.1.</t>
  </si>
  <si>
    <t>Октябрьское городское поселение</t>
  </si>
  <si>
    <t>4.2.</t>
  </si>
  <si>
    <t>Озерновское городское поселение</t>
  </si>
  <si>
    <t>4.3.</t>
  </si>
  <si>
    <t>Усть-Большерецкое сельское поселение</t>
  </si>
  <si>
    <t>4.4.</t>
  </si>
  <si>
    <t>Апачинское сельское поселение</t>
  </si>
  <si>
    <t>4.5.</t>
  </si>
  <si>
    <t>Кавалерское сельское поселение</t>
  </si>
  <si>
    <t>4.6.</t>
  </si>
  <si>
    <t>Запорожское сельское поселение</t>
  </si>
  <si>
    <t>5.</t>
  </si>
  <si>
    <t>Соболевский муниципальный район</t>
  </si>
  <si>
    <t>6.</t>
  </si>
  <si>
    <t>Мильковский муниципальный округ</t>
  </si>
  <si>
    <t>7.</t>
  </si>
  <si>
    <t>Быстринский муниципальный район</t>
  </si>
  <si>
    <t>7.1.</t>
  </si>
  <si>
    <t>7.2.</t>
  </si>
  <si>
    <t>Анавгайское сельское поселение</t>
  </si>
  <si>
    <t>8.</t>
  </si>
  <si>
    <t>Алеутский муниципальный округ</t>
  </si>
  <si>
    <t>9.</t>
  </si>
  <si>
    <t>Вилючинский городской округ</t>
  </si>
  <si>
    <t>10.</t>
  </si>
  <si>
    <t>Городской округ "поселок Палана"</t>
  </si>
  <si>
    <t>11.</t>
  </si>
  <si>
    <t>Олюторский муниципальный район</t>
  </si>
  <si>
    <t>12.</t>
  </si>
  <si>
    <t>Карагинский муниципальный район</t>
  </si>
  <si>
    <t>13.</t>
  </si>
  <si>
    <t>Тигильский муниципальный район</t>
  </si>
  <si>
    <t>13.1.</t>
  </si>
  <si>
    <t>Сельское поселение "село Тигиль"</t>
  </si>
  <si>
    <t>13.2.</t>
  </si>
  <si>
    <t>Сельское поселение "село Седанка"</t>
  </si>
  <si>
    <t>13.3.</t>
  </si>
  <si>
    <t>Сельское поселение "село Усть-Хайрюзово"</t>
  </si>
  <si>
    <t>13.4.</t>
  </si>
  <si>
    <t>Сельское поселение "село Ковран"</t>
  </si>
  <si>
    <t>13.5.</t>
  </si>
  <si>
    <t>Сельское поселение "село Хайрюзово"</t>
  </si>
  <si>
    <t>13.6.</t>
  </si>
  <si>
    <t>Сельское поселение "село Лесная"</t>
  </si>
  <si>
    <t>13.7.</t>
  </si>
  <si>
    <t>Сельское поселение "село Воямполка"</t>
  </si>
  <si>
    <t>14.</t>
  </si>
  <si>
    <t>Пенжинский  муниципальный район</t>
  </si>
  <si>
    <t>Всего</t>
  </si>
  <si>
    <t>Индекс роста заработной платы работников служб субсидий в 2024 году по отношению к 2023 году:</t>
  </si>
  <si>
    <t>Коэффициент начислений на выплаты по оплате труда в 2024 году:</t>
  </si>
  <si>
    <t>Коэффициент индексации прочих расходов (за исключением расходов на оплату труда) на 2024 год:</t>
  </si>
  <si>
    <t>Утвержденный предельный индекс роста платы граждан 2023/2022 (по данным РСТЦ)</t>
  </si>
  <si>
    <t>Прогнозный предельный индекс роста платы граждан 2024/2023 (по данным РСТЦ)</t>
  </si>
  <si>
    <t>Прогнозный предельный индекс роста платы граждан 2025/2024 (по данным РСТЦ)</t>
  </si>
  <si>
    <t>Прогнозный предельный индекс роста платы граждан 2026/2025 (по данным РСТЦ)</t>
  </si>
  <si>
    <t>Фактическое начисление субсидий в 2023 году (по федеральному законодательству), тыс.руб.</t>
  </si>
  <si>
    <t>Число семей, получавших субсидии на оплату жилья  и  коммунальных услуг в 2023 году, ед.</t>
  </si>
  <si>
    <t>Средний размер субсидии на  одного получателя, начисленной в 2023 году, руб.</t>
  </si>
  <si>
    <t>Численность получателей субсидии на 2025 год (прогноз)</t>
  </si>
  <si>
    <t>Условный коэффициент изменения объема субсидий в 2024 году</t>
  </si>
  <si>
    <t>Индекс потребительских цен на 2025 год</t>
  </si>
  <si>
    <t>Расчетная потребность в средствах в 2027 году</t>
  </si>
  <si>
    <t>Прогнозная потребность в средствах на предоставление субсидий населению в 2025 году</t>
  </si>
  <si>
    <t>Расходы на обеспечение гос. полномочия по предоставлению гражданам субсидий на оплату ЖКХ в 2025 году</t>
  </si>
  <si>
    <t>расчет на 2024 год</t>
  </si>
  <si>
    <t>Индекс роста заработной платы работников служб субсидий в 2025 году по отношению к 2024 году:</t>
  </si>
  <si>
    <t>Коэффициент начислений на выплаты по оплате труда в 2025 году:</t>
  </si>
  <si>
    <t>Коэффициент индексации прочих расходов (за исключением расходов на оплату труда) на 2025 год:</t>
  </si>
  <si>
    <t xml:space="preserve">Утвержденный предельный индекс изменения размера вносимой гражданами  платы за коммунальные услуги на  2024/2023 (по данным РСТЦ) </t>
  </si>
  <si>
    <t>Прогнозный предельный индекс роста платы граждан 2027/2026 (по данным РСТЦ)</t>
  </si>
  <si>
    <t>к расчетам межбюджетных трансфертов на 2025-2027 годы</t>
  </si>
  <si>
    <t>Годовой объем субвенции на 2025 год</t>
  </si>
  <si>
    <t>Годовой объем субвенции на 2026 год</t>
  </si>
  <si>
    <t>Годовой объем субвенции на 2027 год</t>
  </si>
  <si>
    <t xml:space="preserve">Усть-Камчатский муниципальный округ </t>
  </si>
  <si>
    <t xml:space="preserve">Мильковский муниципальный округ </t>
  </si>
  <si>
    <t xml:space="preserve">Быстринский муниципальный округ  </t>
  </si>
  <si>
    <t xml:space="preserve">Алеутский муниципальный округ </t>
  </si>
  <si>
    <t xml:space="preserve">Тигильский муниципальный округ </t>
  </si>
  <si>
    <t>Усть-Большерецкий муниципальный округ</t>
  </si>
  <si>
    <t>гр.14*1,051</t>
  </si>
  <si>
    <t>Таблица № 6.9.19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</si>
</sst>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"/>
    <numFmt numFmtId="165" formatCode="#,##0.0;\-#,##0.0"/>
    <numFmt numFmtId="166" formatCode="#,##0.0"/>
    <numFmt numFmtId="167" formatCode="#,##0.000"/>
    <numFmt numFmtId="168" formatCode="0.000"/>
    <numFmt numFmtId="169" formatCode="0.0%"/>
  </numFmts>
  <fonts count="33">
    <font>
      <sz val="11"/>
      <name val="Calibri"/>
      <charset val="1"/>
    </font>
    <font>
      <sz val="10"/>
      <name val="Arial Cyr"/>
      <charset val="1"/>
    </font>
    <font>
      <b/>
      <sz val="8"/>
      <name val="Arial Cyr"/>
      <charset val="1"/>
    </font>
    <font>
      <sz val="8"/>
      <name val="Arial Cyr"/>
      <charset val="1"/>
    </font>
    <font>
      <b/>
      <sz val="12"/>
      <name val="Arial Cyr"/>
      <charset val="1"/>
    </font>
    <font>
      <b/>
      <sz val="11"/>
      <name val="Times New Roman"/>
      <charset val="1"/>
    </font>
    <font>
      <b/>
      <sz val="11"/>
      <name val="Arial Cyr"/>
      <charset val="1"/>
    </font>
    <font>
      <b/>
      <sz val="10"/>
      <name val="Arial Cyr"/>
      <charset val="1"/>
    </font>
    <font>
      <b/>
      <i/>
      <sz val="10"/>
      <name val="Arial Cyr"/>
      <charset val="1"/>
    </font>
    <font>
      <sz val="14"/>
      <name val="Arial Cyr"/>
      <charset val="1"/>
    </font>
    <font>
      <b/>
      <sz val="12"/>
      <name val="Times New Roman"/>
      <charset val="1"/>
    </font>
    <font>
      <sz val="12"/>
      <name val="Times New Roman"/>
      <charset val="1"/>
    </font>
    <font>
      <b/>
      <sz val="14"/>
      <name val="Times New Roman"/>
      <charset val="1"/>
    </font>
    <font>
      <sz val="11"/>
      <name val="Arial Cyr"/>
      <charset val="1"/>
    </font>
    <font>
      <sz val="12"/>
      <name val="Arial Cyr"/>
      <charset val="1"/>
    </font>
    <font>
      <sz val="12"/>
      <color rgb="FF000000"/>
      <name val="Times New Roman"/>
      <charset val="1"/>
    </font>
    <font>
      <sz val="10"/>
      <name val="Times New Roman"/>
      <charset val="1"/>
    </font>
    <font>
      <sz val="10"/>
      <color rgb="FFFF0000"/>
      <name val="Times New Roman"/>
      <charset val="1"/>
    </font>
    <font>
      <sz val="10"/>
      <color rgb="FF000000"/>
      <name val="Times New Roman"/>
      <charset val="1"/>
    </font>
    <font>
      <sz val="10"/>
      <name val="Arial"/>
      <charset val="1"/>
    </font>
    <font>
      <sz val="10"/>
      <color rgb="FFFF0000"/>
      <name val="Arial"/>
      <charset val="1"/>
    </font>
    <font>
      <sz val="10"/>
      <color rgb="FF000000"/>
      <name val="Arial"/>
      <charset val="1"/>
    </font>
    <font>
      <b/>
      <sz val="12"/>
      <color rgb="FFFF0000"/>
      <name val="Times New Roman"/>
      <charset val="1"/>
    </font>
    <font>
      <sz val="9"/>
      <name val="Times New Roman"/>
      <charset val="1"/>
    </font>
    <font>
      <b/>
      <sz val="10"/>
      <color rgb="FF00000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8"/>
      <color rgb="FFFF0000"/>
      <name val="Times New Roman"/>
      <charset val="1"/>
    </font>
    <font>
      <b/>
      <sz val="10"/>
      <color rgb="FFFF0000"/>
      <name val="Times New Roman"/>
      <charset val="1"/>
    </font>
    <font>
      <sz val="12"/>
      <color rgb="FFFF0000"/>
      <name val="Times New Roman"/>
      <charset val="1"/>
    </font>
    <font>
      <sz val="10"/>
      <name val="Times New Roman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D7"/>
      </patternFill>
    </fill>
    <fill>
      <patternFill patternType="solid">
        <fgColor rgb="FF99CC00"/>
        <bgColor rgb="FFFFCC00"/>
      </patternFill>
    </fill>
    <fill>
      <patternFill patternType="solid">
        <fgColor rgb="FFFFFF00"/>
        <bgColor rgb="FFFFFF6D"/>
      </patternFill>
    </fill>
  </fills>
  <borders count="5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76">
    <xf numFmtId="0" fontId="0" fillId="0" borderId="0" xfId="0"/>
    <xf numFmtId="0" fontId="1" fillId="2" borderId="0" xfId="0" applyFont="1" applyFill="1" applyAlignment="1" applyProtection="1"/>
    <xf numFmtId="0" fontId="1" fillId="3" borderId="0" xfId="0" applyFont="1" applyFill="1" applyAlignment="1" applyProtection="1"/>
    <xf numFmtId="0" fontId="2" fillId="2" borderId="1" xfId="0" applyFont="1" applyFill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left"/>
    </xf>
    <xf numFmtId="0" fontId="1" fillId="2" borderId="0" xfId="0" applyFont="1" applyFill="1" applyAlignment="1" applyProtection="1">
      <alignment horizontal="left"/>
    </xf>
    <xf numFmtId="0" fontId="1" fillId="0" borderId="0" xfId="0" applyFont="1" applyAlignment="1" applyProtection="1"/>
    <xf numFmtId="0" fontId="2" fillId="2" borderId="0" xfId="0" applyFont="1" applyFill="1" applyAlignment="1" applyProtection="1">
      <alignment horizontal="center"/>
    </xf>
    <xf numFmtId="0" fontId="1" fillId="2" borderId="0" xfId="0" applyFont="1" applyFill="1" applyAlignment="1" applyProtection="1">
      <alignment horizontal="center"/>
    </xf>
    <xf numFmtId="0" fontId="3" fillId="2" borderId="4" xfId="0" applyFont="1" applyFill="1" applyBorder="1" applyAlignment="1" applyProtection="1"/>
    <xf numFmtId="0" fontId="1" fillId="2" borderId="5" xfId="0" applyFont="1" applyFill="1" applyBorder="1" applyAlignment="1" applyProtection="1"/>
    <xf numFmtId="0" fontId="1" fillId="2" borderId="6" xfId="0" applyFont="1" applyFill="1" applyBorder="1" applyAlignment="1" applyProtection="1"/>
    <xf numFmtId="0" fontId="3" fillId="2" borderId="6" xfId="0" applyFont="1" applyFill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3" fillId="2" borderId="7" xfId="0" applyFont="1" applyFill="1" applyBorder="1" applyAlignment="1" applyProtection="1"/>
    <xf numFmtId="0" fontId="1" fillId="2" borderId="8" xfId="0" applyFont="1" applyFill="1" applyBorder="1" applyAlignment="1" applyProtection="1"/>
    <xf numFmtId="0" fontId="3" fillId="2" borderId="8" xfId="0" applyFont="1" applyFill="1" applyBorder="1" applyAlignment="1" applyProtection="1"/>
    <xf numFmtId="0" fontId="3" fillId="2" borderId="0" xfId="0" applyFont="1" applyFill="1" applyAlignment="1" applyProtection="1"/>
    <xf numFmtId="0" fontId="3" fillId="2" borderId="9" xfId="0" applyFont="1" applyFill="1" applyBorder="1" applyAlignment="1" applyProtection="1"/>
    <xf numFmtId="0" fontId="1" fillId="2" borderId="10" xfId="0" applyFont="1" applyFill="1" applyBorder="1" applyAlignment="1" applyProtection="1"/>
    <xf numFmtId="0" fontId="1" fillId="2" borderId="11" xfId="0" applyFont="1" applyFill="1" applyBorder="1" applyAlignment="1" applyProtection="1"/>
    <xf numFmtId="0" fontId="3" fillId="2" borderId="11" xfId="0" applyFont="1" applyFill="1" applyBorder="1" applyAlignment="1" applyProtection="1"/>
    <xf numFmtId="0" fontId="6" fillId="2" borderId="0" xfId="0" applyFont="1" applyFill="1" applyAlignment="1" applyProtection="1"/>
    <xf numFmtId="0" fontId="3" fillId="2" borderId="15" xfId="0" applyFont="1" applyFill="1" applyBorder="1" applyAlignment="1" applyProtection="1"/>
    <xf numFmtId="0" fontId="4" fillId="2" borderId="0" xfId="0" applyFont="1" applyFill="1" applyAlignment="1" applyProtection="1"/>
    <xf numFmtId="0" fontId="7" fillId="2" borderId="0" xfId="0" applyFont="1" applyFill="1" applyAlignment="1" applyProtection="1">
      <alignment vertical="center"/>
    </xf>
    <xf numFmtId="0" fontId="7" fillId="2" borderId="0" xfId="0" applyFont="1" applyFill="1" applyAlignment="1" applyProtection="1">
      <alignment horizontal="center"/>
    </xf>
    <xf numFmtId="0" fontId="4" fillId="2" borderId="0" xfId="0" applyFont="1" applyFill="1" applyAlignment="1" applyProtection="1">
      <alignment horizontal="center"/>
    </xf>
    <xf numFmtId="0" fontId="3" fillId="2" borderId="0" xfId="0" applyFont="1" applyFill="1" applyAlignment="1" applyProtection="1">
      <alignment horizontal="left"/>
    </xf>
    <xf numFmtId="0" fontId="3" fillId="2" borderId="10" xfId="0" applyFont="1" applyFill="1" applyBorder="1" applyAlignment="1" applyProtection="1">
      <alignment horizontal="left"/>
    </xf>
    <xf numFmtId="0" fontId="3" fillId="2" borderId="1" xfId="0" applyFont="1" applyFill="1" applyBorder="1" applyAlignment="1" applyProtection="1"/>
    <xf numFmtId="0" fontId="3" fillId="2" borderId="18" xfId="0" applyFont="1" applyFill="1" applyBorder="1" applyAlignment="1" applyProtection="1"/>
    <xf numFmtId="0" fontId="3" fillId="2" borderId="2" xfId="0" applyFont="1" applyFill="1" applyBorder="1" applyAlignment="1" applyProtection="1"/>
    <xf numFmtId="0" fontId="1" fillId="2" borderId="2" xfId="0" applyFont="1" applyFill="1" applyBorder="1" applyAlignment="1" applyProtection="1"/>
    <xf numFmtId="0" fontId="4" fillId="2" borderId="5" xfId="0" applyFont="1" applyFill="1" applyBorder="1" applyAlignment="1" applyProtection="1"/>
    <xf numFmtId="0" fontId="4" fillId="2" borderId="6" xfId="0" applyFont="1" applyFill="1" applyBorder="1" applyAlignment="1" applyProtection="1"/>
    <xf numFmtId="0" fontId="6" fillId="2" borderId="6" xfId="0" applyFont="1" applyFill="1" applyBorder="1" applyAlignment="1" applyProtection="1"/>
    <xf numFmtId="0" fontId="3" fillId="2" borderId="10" xfId="0" applyFont="1" applyFill="1" applyBorder="1" applyAlignment="1" applyProtection="1">
      <alignment horizontal="center"/>
    </xf>
    <xf numFmtId="0" fontId="3" fillId="2" borderId="11" xfId="0" applyFont="1" applyFill="1" applyBorder="1" applyAlignment="1" applyProtection="1">
      <alignment horizontal="center"/>
    </xf>
    <xf numFmtId="0" fontId="0" fillId="2" borderId="11" xfId="0" applyFont="1" applyFill="1" applyBorder="1" applyAlignment="1" applyProtection="1">
      <alignment horizontal="center"/>
    </xf>
    <xf numFmtId="0" fontId="0" fillId="2" borderId="0" xfId="0" applyFont="1" applyFill="1" applyAlignment="1" applyProtection="1">
      <alignment horizontal="center"/>
    </xf>
    <xf numFmtId="0" fontId="2" fillId="2" borderId="4" xfId="0" applyFont="1" applyFill="1" applyBorder="1" applyAlignment="1" applyProtection="1"/>
    <xf numFmtId="0" fontId="8" fillId="2" borderId="4" xfId="0" applyFont="1" applyFill="1" applyBorder="1" applyAlignment="1" applyProtection="1"/>
    <xf numFmtId="0" fontId="8" fillId="2" borderId="5" xfId="0" applyFont="1" applyFill="1" applyBorder="1" applyAlignment="1" applyProtection="1"/>
    <xf numFmtId="0" fontId="2" fillId="2" borderId="9" xfId="0" applyFont="1" applyFill="1" applyBorder="1" applyAlignment="1" applyProtection="1"/>
    <xf numFmtId="0" fontId="8" fillId="2" borderId="9" xfId="0" applyFont="1" applyFill="1" applyBorder="1" applyAlignment="1" applyProtection="1"/>
    <xf numFmtId="0" fontId="8" fillId="2" borderId="10" xfId="0" applyFont="1" applyFill="1" applyBorder="1" applyAlignment="1" applyProtection="1"/>
    <xf numFmtId="0" fontId="2" fillId="2" borderId="1" xfId="0" applyFont="1" applyFill="1" applyBorder="1" applyAlignment="1" applyProtection="1"/>
    <xf numFmtId="0" fontId="8" fillId="2" borderId="1" xfId="0" applyFont="1" applyFill="1" applyBorder="1" applyAlignment="1" applyProtection="1"/>
    <xf numFmtId="0" fontId="8" fillId="2" borderId="18" xfId="0" applyFont="1" applyFill="1" applyBorder="1" applyAlignment="1" applyProtection="1"/>
    <xf numFmtId="0" fontId="1" fillId="2" borderId="18" xfId="0" applyFont="1" applyFill="1" applyBorder="1" applyAlignment="1" applyProtection="1"/>
    <xf numFmtId="0" fontId="2" fillId="2" borderId="0" xfId="0" applyFont="1" applyFill="1" applyAlignment="1" applyProtection="1"/>
    <xf numFmtId="0" fontId="3" fillId="2" borderId="19" xfId="0" applyFont="1" applyFill="1" applyBorder="1" applyAlignment="1" applyProtection="1"/>
    <xf numFmtId="0" fontId="3" fillId="2" borderId="20" xfId="0" applyFont="1" applyFill="1" applyBorder="1" applyAlignment="1" applyProtection="1"/>
    <xf numFmtId="0" fontId="3" fillId="2" borderId="21" xfId="0" applyFont="1" applyFill="1" applyBorder="1" applyAlignment="1" applyProtection="1"/>
    <xf numFmtId="0" fontId="7" fillId="2" borderId="0" xfId="0" applyFont="1" applyFill="1" applyAlignment="1" applyProtection="1"/>
    <xf numFmtId="0" fontId="3" fillId="2" borderId="3" xfId="0" applyFont="1" applyFill="1" applyBorder="1" applyAlignment="1" applyProtection="1"/>
    <xf numFmtId="0" fontId="1" fillId="2" borderId="3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/>
    <xf numFmtId="0" fontId="8" fillId="2" borderId="0" xfId="0" applyFont="1" applyFill="1" applyAlignment="1" applyProtection="1">
      <alignment horizontal="center"/>
    </xf>
    <xf numFmtId="0" fontId="4" fillId="2" borderId="22" xfId="0" applyFont="1" applyFill="1" applyBorder="1" applyAlignment="1" applyProtection="1"/>
    <xf numFmtId="0" fontId="9" fillId="2" borderId="22" xfId="0" applyFont="1" applyFill="1" applyBorder="1" applyAlignment="1" applyProtection="1"/>
    <xf numFmtId="0" fontId="4" fillId="0" borderId="0" xfId="0" applyFont="1" applyAlignment="1" applyProtection="1"/>
    <xf numFmtId="0" fontId="10" fillId="0" borderId="13" xfId="0" applyFont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 wrapText="1"/>
    </xf>
    <xf numFmtId="0" fontId="10" fillId="2" borderId="14" xfId="0" applyFont="1" applyFill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4" borderId="17" xfId="0" applyFont="1" applyFill="1" applyBorder="1" applyAlignment="1" applyProtection="1">
      <alignment horizontal="center" vertical="center" wrapText="1"/>
    </xf>
    <xf numFmtId="0" fontId="10" fillId="0" borderId="26" xfId="0" applyFont="1" applyBorder="1" applyAlignment="1" applyProtection="1">
      <alignment horizontal="center" vertical="center" wrapText="1"/>
    </xf>
    <xf numFmtId="0" fontId="10" fillId="4" borderId="13" xfId="0" applyFont="1" applyFill="1" applyBorder="1" applyAlignment="1" applyProtection="1">
      <alignment horizontal="center" vertical="center" wrapText="1"/>
    </xf>
    <xf numFmtId="0" fontId="10" fillId="0" borderId="22" xfId="0" applyFont="1" applyBorder="1" applyAlignment="1" applyProtection="1">
      <alignment horizontal="center" vertical="center" wrapText="1"/>
    </xf>
    <xf numFmtId="0" fontId="10" fillId="4" borderId="27" xfId="0" applyFont="1" applyFill="1" applyBorder="1" applyAlignment="1" applyProtection="1">
      <alignment horizontal="center" vertical="center" wrapText="1"/>
    </xf>
    <xf numFmtId="0" fontId="10" fillId="4" borderId="26" xfId="0" applyFont="1" applyFill="1" applyBorder="1" applyAlignment="1" applyProtection="1">
      <alignment horizontal="center" vertical="center" wrapText="1"/>
    </xf>
    <xf numFmtId="0" fontId="11" fillId="2" borderId="13" xfId="0" applyFont="1" applyFill="1" applyBorder="1" applyAlignment="1" applyProtection="1">
      <alignment horizontal="center"/>
    </xf>
    <xf numFmtId="0" fontId="11" fillId="0" borderId="28" xfId="0" applyFont="1" applyBorder="1" applyAlignment="1" applyProtection="1">
      <alignment horizontal="center"/>
    </xf>
    <xf numFmtId="0" fontId="11" fillId="0" borderId="29" xfId="0" applyFont="1" applyBorder="1" applyAlignment="1" applyProtection="1">
      <alignment horizontal="center"/>
    </xf>
    <xf numFmtId="0" fontId="11" fillId="0" borderId="24" xfId="0" applyFont="1" applyBorder="1" applyAlignment="1" applyProtection="1">
      <alignment horizontal="center"/>
    </xf>
    <xf numFmtId="0" fontId="11" fillId="0" borderId="30" xfId="0" applyFont="1" applyBorder="1" applyAlignment="1" applyProtection="1">
      <alignment horizontal="center"/>
    </xf>
    <xf numFmtId="0" fontId="11" fillId="0" borderId="13" xfId="0" applyFont="1" applyBorder="1" applyAlignment="1" applyProtection="1">
      <alignment horizontal="center"/>
    </xf>
    <xf numFmtId="0" fontId="11" fillId="0" borderId="25" xfId="0" applyFont="1" applyBorder="1" applyAlignment="1" applyProtection="1">
      <alignment horizontal="center"/>
    </xf>
    <xf numFmtId="0" fontId="11" fillId="0" borderId="31" xfId="0" applyFont="1" applyBorder="1" applyAlignment="1" applyProtection="1">
      <alignment horizontal="center"/>
    </xf>
    <xf numFmtId="0" fontId="11" fillId="2" borderId="12" xfId="0" applyFont="1" applyFill="1" applyBorder="1" applyAlignment="1" applyProtection="1">
      <alignment horizontal="center"/>
    </xf>
    <xf numFmtId="0" fontId="11" fillId="2" borderId="32" xfId="0" applyFont="1" applyFill="1" applyBorder="1" applyAlignment="1" applyProtection="1">
      <alignment wrapText="1"/>
    </xf>
    <xf numFmtId="49" fontId="11" fillId="2" borderId="21" xfId="0" applyNumberFormat="1" applyFont="1" applyFill="1" applyBorder="1" applyAlignment="1" applyProtection="1">
      <alignment horizontal="center"/>
    </xf>
    <xf numFmtId="0" fontId="11" fillId="2" borderId="21" xfId="0" applyFont="1" applyFill="1" applyBorder="1" applyAlignment="1" applyProtection="1">
      <alignment horizontal="center"/>
    </xf>
    <xf numFmtId="0" fontId="11" fillId="0" borderId="21" xfId="0" applyFont="1" applyBorder="1" applyAlignment="1" applyProtection="1"/>
    <xf numFmtId="0" fontId="11" fillId="0" borderId="11" xfId="0" applyFont="1" applyBorder="1" applyAlignment="1" applyProtection="1"/>
    <xf numFmtId="0" fontId="11" fillId="0" borderId="33" xfId="0" applyFont="1" applyBorder="1" applyAlignment="1" applyProtection="1"/>
    <xf numFmtId="0" fontId="11" fillId="0" borderId="3" xfId="0" applyFont="1" applyBorder="1" applyAlignment="1" applyProtection="1"/>
    <xf numFmtId="0" fontId="11" fillId="0" borderId="9" xfId="0" applyFont="1" applyBorder="1" applyAlignment="1" applyProtection="1"/>
    <xf numFmtId="0" fontId="10" fillId="0" borderId="34" xfId="0" applyFont="1" applyBorder="1" applyAlignment="1" applyProtection="1"/>
    <xf numFmtId="0" fontId="10" fillId="0" borderId="35" xfId="0" applyFont="1" applyBorder="1" applyAlignment="1" applyProtection="1"/>
    <xf numFmtId="0" fontId="10" fillId="2" borderId="34" xfId="0" applyFont="1" applyFill="1" applyBorder="1" applyAlignment="1" applyProtection="1"/>
    <xf numFmtId="0" fontId="11" fillId="2" borderId="36" xfId="0" applyFont="1" applyFill="1" applyBorder="1" applyAlignment="1" applyProtection="1"/>
    <xf numFmtId="1" fontId="11" fillId="0" borderId="21" xfId="0" applyNumberFormat="1" applyFont="1" applyBorder="1" applyAlignment="1" applyProtection="1"/>
    <xf numFmtId="1" fontId="11" fillId="0" borderId="3" xfId="0" applyNumberFormat="1" applyFont="1" applyBorder="1" applyAlignment="1" applyProtection="1"/>
    <xf numFmtId="1" fontId="11" fillId="0" borderId="2" xfId="0" applyNumberFormat="1" applyFont="1" applyBorder="1" applyAlignment="1" applyProtection="1"/>
    <xf numFmtId="1" fontId="11" fillId="0" borderId="33" xfId="0" applyNumberFormat="1" applyFont="1" applyBorder="1" applyAlignment="1" applyProtection="1"/>
    <xf numFmtId="1" fontId="11" fillId="0" borderId="11" xfId="0" applyNumberFormat="1" applyFont="1" applyBorder="1" applyAlignment="1" applyProtection="1"/>
    <xf numFmtId="1" fontId="11" fillId="0" borderId="9" xfId="0" applyNumberFormat="1" applyFont="1" applyBorder="1" applyAlignment="1" applyProtection="1"/>
    <xf numFmtId="1" fontId="10" fillId="0" borderId="37" xfId="0" applyNumberFormat="1" applyFont="1" applyBorder="1" applyAlignment="1" applyProtection="1"/>
    <xf numFmtId="1" fontId="10" fillId="0" borderId="35" xfId="0" applyNumberFormat="1" applyFont="1" applyBorder="1" applyAlignment="1" applyProtection="1"/>
    <xf numFmtId="1" fontId="10" fillId="2" borderId="34" xfId="0" applyNumberFormat="1" applyFont="1" applyFill="1" applyBorder="1" applyAlignment="1" applyProtection="1"/>
    <xf numFmtId="0" fontId="7" fillId="2" borderId="13" xfId="0" applyFont="1" applyFill="1" applyBorder="1" applyAlignment="1" applyProtection="1"/>
    <xf numFmtId="0" fontId="11" fillId="4" borderId="32" xfId="0" applyFont="1" applyFill="1" applyBorder="1" applyAlignment="1" applyProtection="1">
      <alignment wrapText="1"/>
    </xf>
    <xf numFmtId="49" fontId="11" fillId="4" borderId="21" xfId="0" applyNumberFormat="1" applyFont="1" applyFill="1" applyBorder="1" applyAlignment="1" applyProtection="1">
      <alignment horizontal="center"/>
    </xf>
    <xf numFmtId="0" fontId="11" fillId="4" borderId="21" xfId="0" applyFont="1" applyFill="1" applyBorder="1" applyAlignment="1" applyProtection="1">
      <alignment horizontal="center"/>
    </xf>
    <xf numFmtId="1" fontId="11" fillId="4" borderId="3" xfId="0" applyNumberFormat="1" applyFont="1" applyFill="1" applyBorder="1" applyAlignment="1" applyProtection="1"/>
    <xf numFmtId="1" fontId="11" fillId="4" borderId="21" xfId="0" applyNumberFormat="1" applyFont="1" applyFill="1" applyBorder="1" applyAlignment="1" applyProtection="1"/>
    <xf numFmtId="1" fontId="11" fillId="4" borderId="2" xfId="0" applyNumberFormat="1" applyFont="1" applyFill="1" applyBorder="1" applyAlignment="1" applyProtection="1"/>
    <xf numFmtId="1" fontId="11" fillId="4" borderId="33" xfId="0" applyNumberFormat="1" applyFont="1" applyFill="1" applyBorder="1" applyAlignment="1" applyProtection="1"/>
    <xf numFmtId="1" fontId="11" fillId="4" borderId="11" xfId="0" applyNumberFormat="1" applyFont="1" applyFill="1" applyBorder="1" applyAlignment="1" applyProtection="1"/>
    <xf numFmtId="1" fontId="11" fillId="4" borderId="9" xfId="0" applyNumberFormat="1" applyFont="1" applyFill="1" applyBorder="1" applyAlignment="1" applyProtection="1"/>
    <xf numFmtId="1" fontId="10" fillId="4" borderId="37" xfId="0" applyNumberFormat="1" applyFont="1" applyFill="1" applyBorder="1" applyAlignment="1" applyProtection="1"/>
    <xf numFmtId="1" fontId="10" fillId="4" borderId="35" xfId="0" applyNumberFormat="1" applyFont="1" applyFill="1" applyBorder="1" applyAlignment="1" applyProtection="1"/>
    <xf numFmtId="1" fontId="10" fillId="4" borderId="34" xfId="0" applyNumberFormat="1" applyFont="1" applyFill="1" applyBorder="1" applyAlignment="1" applyProtection="1"/>
    <xf numFmtId="0" fontId="1" fillId="4" borderId="0" xfId="0" applyFont="1" applyFill="1" applyAlignment="1" applyProtection="1"/>
    <xf numFmtId="4" fontId="11" fillId="4" borderId="3" xfId="0" applyNumberFormat="1" applyFont="1" applyFill="1" applyBorder="1" applyAlignment="1" applyProtection="1"/>
    <xf numFmtId="0" fontId="11" fillId="2" borderId="3" xfId="0" applyFont="1" applyFill="1" applyBorder="1" applyAlignment="1" applyProtection="1">
      <alignment horizontal="center"/>
    </xf>
    <xf numFmtId="164" fontId="11" fillId="0" borderId="3" xfId="0" applyNumberFormat="1" applyFont="1" applyBorder="1" applyAlignment="1" applyProtection="1"/>
    <xf numFmtId="164" fontId="11" fillId="0" borderId="38" xfId="0" applyNumberFormat="1" applyFont="1" applyBorder="1" applyAlignment="1" applyProtection="1"/>
    <xf numFmtId="164" fontId="11" fillId="0" borderId="2" xfId="0" applyNumberFormat="1" applyFont="1" applyBorder="1" applyAlignment="1" applyProtection="1"/>
    <xf numFmtId="164" fontId="11" fillId="0" borderId="1" xfId="0" applyNumberFormat="1" applyFont="1" applyBorder="1" applyAlignment="1" applyProtection="1"/>
    <xf numFmtId="164" fontId="10" fillId="0" borderId="37" xfId="0" applyNumberFormat="1" applyFont="1" applyBorder="1" applyAlignment="1" applyProtection="1"/>
    <xf numFmtId="164" fontId="10" fillId="0" borderId="35" xfId="0" applyNumberFormat="1" applyFont="1" applyBorder="1" applyAlignment="1" applyProtection="1"/>
    <xf numFmtId="164" fontId="10" fillId="2" borderId="34" xfId="0" applyNumberFormat="1" applyFont="1" applyFill="1" applyBorder="1" applyAlignment="1" applyProtection="1"/>
    <xf numFmtId="0" fontId="11" fillId="2" borderId="32" xfId="0" applyFont="1" applyFill="1" applyBorder="1" applyAlignment="1" applyProtection="1">
      <alignment horizontal="right" wrapText="1"/>
    </xf>
    <xf numFmtId="1" fontId="12" fillId="2" borderId="34" xfId="0" applyNumberFormat="1" applyFont="1" applyFill="1" applyBorder="1" applyAlignment="1" applyProtection="1"/>
    <xf numFmtId="0" fontId="13" fillId="2" borderId="0" xfId="0" applyFont="1" applyFill="1" applyAlignment="1" applyProtection="1"/>
    <xf numFmtId="164" fontId="11" fillId="0" borderId="21" xfId="0" applyNumberFormat="1" applyFont="1" applyBorder="1" applyAlignment="1" applyProtection="1"/>
    <xf numFmtId="164" fontId="11" fillId="0" borderId="33" xfId="0" applyNumberFormat="1" applyFont="1" applyBorder="1" applyAlignment="1" applyProtection="1"/>
    <xf numFmtId="164" fontId="11" fillId="4" borderId="11" xfId="0" applyNumberFormat="1" applyFont="1" applyFill="1" applyBorder="1" applyAlignment="1" applyProtection="1"/>
    <xf numFmtId="164" fontId="11" fillId="0" borderId="9" xfId="0" applyNumberFormat="1" applyFont="1" applyBorder="1" applyAlignment="1" applyProtection="1"/>
    <xf numFmtId="164" fontId="12" fillId="2" borderId="34" xfId="0" applyNumberFormat="1" applyFont="1" applyFill="1" applyBorder="1" applyAlignment="1" applyProtection="1"/>
    <xf numFmtId="2" fontId="14" fillId="2" borderId="0" xfId="0" applyNumberFormat="1" applyFont="1" applyFill="1" applyAlignment="1" applyProtection="1"/>
    <xf numFmtId="0" fontId="11" fillId="2" borderId="32" xfId="0" applyFont="1" applyFill="1" applyBorder="1" applyAlignment="1" applyProtection="1">
      <alignment horizontal="right"/>
    </xf>
    <xf numFmtId="2" fontId="1" fillId="2" borderId="0" xfId="0" applyNumberFormat="1" applyFont="1" applyFill="1" applyAlignment="1" applyProtection="1"/>
    <xf numFmtId="0" fontId="11" fillId="4" borderId="32" xfId="0" applyFont="1" applyFill="1" applyBorder="1" applyAlignment="1" applyProtection="1">
      <alignment horizontal="right"/>
    </xf>
    <xf numFmtId="164" fontId="11" fillId="4" borderId="21" xfId="0" applyNumberFormat="1" applyFont="1" applyFill="1" applyBorder="1" applyAlignment="1" applyProtection="1"/>
    <xf numFmtId="164" fontId="11" fillId="4" borderId="3" xfId="0" applyNumberFormat="1" applyFont="1" applyFill="1" applyBorder="1" applyAlignment="1" applyProtection="1"/>
    <xf numFmtId="164" fontId="11" fillId="4" borderId="2" xfId="0" applyNumberFormat="1" applyFont="1" applyFill="1" applyBorder="1" applyAlignment="1" applyProtection="1"/>
    <xf numFmtId="164" fontId="11" fillId="4" borderId="33" xfId="0" applyNumberFormat="1" applyFont="1" applyFill="1" applyBorder="1" applyAlignment="1" applyProtection="1"/>
    <xf numFmtId="164" fontId="11" fillId="4" borderId="9" xfId="0" applyNumberFormat="1" applyFont="1" applyFill="1" applyBorder="1" applyAlignment="1" applyProtection="1"/>
    <xf numFmtId="164" fontId="10" fillId="4" borderId="37" xfId="0" applyNumberFormat="1" applyFont="1" applyFill="1" applyBorder="1" applyAlignment="1" applyProtection="1"/>
    <xf numFmtId="164" fontId="10" fillId="4" borderId="35" xfId="0" applyNumberFormat="1" applyFont="1" applyFill="1" applyBorder="1" applyAlignment="1" applyProtection="1"/>
    <xf numFmtId="164" fontId="10" fillId="4" borderId="34" xfId="0" applyNumberFormat="1" applyFont="1" applyFill="1" applyBorder="1" applyAlignment="1" applyProtection="1"/>
    <xf numFmtId="2" fontId="1" fillId="4" borderId="0" xfId="0" applyNumberFormat="1" applyFont="1" applyFill="1" applyAlignment="1" applyProtection="1"/>
    <xf numFmtId="0" fontId="11" fillId="2" borderId="32" xfId="0" applyFont="1" applyFill="1" applyBorder="1" applyAlignment="1" applyProtection="1"/>
    <xf numFmtId="164" fontId="10" fillId="0" borderId="9" xfId="0" applyNumberFormat="1" applyFont="1" applyBorder="1" applyAlignment="1" applyProtection="1"/>
    <xf numFmtId="2" fontId="7" fillId="2" borderId="0" xfId="0" applyNumberFormat="1" applyFont="1" applyFill="1" applyAlignment="1" applyProtection="1"/>
    <xf numFmtId="0" fontId="11" fillId="2" borderId="39" xfId="0" applyFont="1" applyFill="1" applyBorder="1" applyAlignment="1" applyProtection="1">
      <alignment wrapText="1"/>
    </xf>
    <xf numFmtId="49" fontId="11" fillId="2" borderId="20" xfId="0" applyNumberFormat="1" applyFont="1" applyFill="1" applyBorder="1" applyAlignment="1" applyProtection="1">
      <alignment horizontal="center"/>
    </xf>
    <xf numFmtId="0" fontId="11" fillId="2" borderId="19" xfId="0" applyFont="1" applyFill="1" applyBorder="1" applyAlignment="1" applyProtection="1">
      <alignment horizontal="center"/>
    </xf>
    <xf numFmtId="164" fontId="11" fillId="0" borderId="19" xfId="0" applyNumberFormat="1" applyFont="1" applyBorder="1" applyAlignment="1" applyProtection="1"/>
    <xf numFmtId="164" fontId="11" fillId="0" borderId="40" xfId="0" applyNumberFormat="1" applyFont="1" applyBorder="1" applyAlignment="1" applyProtection="1"/>
    <xf numFmtId="164" fontId="11" fillId="4" borderId="6" xfId="0" applyNumberFormat="1" applyFont="1" applyFill="1" applyBorder="1" applyAlignment="1" applyProtection="1"/>
    <xf numFmtId="164" fontId="11" fillId="0" borderId="4" xfId="0" applyNumberFormat="1" applyFont="1" applyBorder="1" applyAlignment="1" applyProtection="1"/>
    <xf numFmtId="164" fontId="10" fillId="0" borderId="14" xfId="0" applyNumberFormat="1" applyFont="1" applyBorder="1" applyAlignment="1" applyProtection="1"/>
    <xf numFmtId="164" fontId="10" fillId="2" borderId="41" xfId="0" applyNumberFormat="1" applyFont="1" applyFill="1" applyBorder="1" applyAlignment="1" applyProtection="1"/>
    <xf numFmtId="0" fontId="11" fillId="2" borderId="3" xfId="0" applyFont="1" applyFill="1" applyBorder="1" applyAlignment="1" applyProtection="1">
      <alignment wrapText="1"/>
    </xf>
    <xf numFmtId="49" fontId="11" fillId="2" borderId="3" xfId="0" applyNumberFormat="1" applyFont="1" applyFill="1" applyBorder="1" applyAlignment="1" applyProtection="1">
      <alignment horizontal="center"/>
    </xf>
    <xf numFmtId="1" fontId="11" fillId="0" borderId="40" xfId="0" applyNumberFormat="1" applyFont="1" applyBorder="1" applyAlignment="1" applyProtection="1"/>
    <xf numFmtId="1" fontId="10" fillId="0" borderId="34" xfId="0" applyNumberFormat="1" applyFont="1" applyBorder="1" applyAlignment="1" applyProtection="1"/>
    <xf numFmtId="1" fontId="10" fillId="2" borderId="2" xfId="0" applyNumberFormat="1" applyFont="1" applyFill="1" applyBorder="1" applyAlignment="1" applyProtection="1"/>
    <xf numFmtId="1" fontId="10" fillId="2" borderId="37" xfId="0" applyNumberFormat="1" applyFont="1" applyFill="1" applyBorder="1" applyAlignment="1" applyProtection="1"/>
    <xf numFmtId="0" fontId="11" fillId="2" borderId="11" xfId="0" applyFont="1" applyFill="1" applyBorder="1" applyAlignment="1" applyProtection="1">
      <alignment wrapText="1"/>
    </xf>
    <xf numFmtId="0" fontId="11" fillId="2" borderId="3" xfId="0" applyFont="1" applyFill="1" applyBorder="1" applyAlignment="1" applyProtection="1">
      <alignment horizontal="right" wrapText="1"/>
    </xf>
    <xf numFmtId="0" fontId="11" fillId="2" borderId="0" xfId="0" applyFont="1" applyFill="1" applyAlignment="1" applyProtection="1"/>
    <xf numFmtId="164" fontId="11" fillId="0" borderId="0" xfId="0" applyNumberFormat="1" applyFont="1" applyAlignment="1" applyProtection="1"/>
    <xf numFmtId="164" fontId="11" fillId="2" borderId="0" xfId="0" applyNumberFormat="1" applyFont="1" applyFill="1" applyAlignment="1" applyProtection="1"/>
    <xf numFmtId="0" fontId="11" fillId="0" borderId="0" xfId="0" applyFont="1" applyAlignment="1" applyProtection="1"/>
    <xf numFmtId="0" fontId="15" fillId="2" borderId="0" xfId="0" applyFont="1" applyFill="1" applyAlignment="1" applyProtection="1"/>
    <xf numFmtId="0" fontId="16" fillId="2" borderId="0" xfId="0" applyFont="1" applyFill="1" applyAlignment="1" applyProtection="1"/>
    <xf numFmtId="0" fontId="16" fillId="0" borderId="0" xfId="0" applyFont="1" applyAlignment="1" applyProtection="1"/>
    <xf numFmtId="0" fontId="17" fillId="0" borderId="0" xfId="0" applyFont="1" applyAlignment="1" applyProtection="1">
      <alignment wrapText="1"/>
    </xf>
    <xf numFmtId="0" fontId="17" fillId="0" borderId="0" xfId="0" applyFont="1" applyAlignment="1" applyProtection="1"/>
    <xf numFmtId="0" fontId="18" fillId="0" borderId="0" xfId="0" applyFont="1" applyAlignment="1" applyProtection="1"/>
    <xf numFmtId="0" fontId="16" fillId="0" borderId="0" xfId="0" applyFont="1" applyAlignment="1" applyProtection="1">
      <alignment horizontal="right"/>
    </xf>
    <xf numFmtId="0" fontId="16" fillId="4" borderId="0" xfId="0" applyFont="1" applyFill="1" applyAlignment="1" applyProtection="1">
      <alignment horizontal="right"/>
    </xf>
    <xf numFmtId="165" fontId="16" fillId="0" borderId="0" xfId="0" applyNumberFormat="1" applyFont="1" applyAlignment="1" applyProtection="1"/>
    <xf numFmtId="0" fontId="19" fillId="0" borderId="0" xfId="0" applyFont="1" applyAlignment="1" applyProtection="1"/>
    <xf numFmtId="0" fontId="20" fillId="0" borderId="0" xfId="0" applyFont="1" applyAlignment="1" applyProtection="1"/>
    <xf numFmtId="165" fontId="19" fillId="0" borderId="0" xfId="0" applyNumberFormat="1" applyFont="1" applyAlignment="1" applyProtection="1"/>
    <xf numFmtId="0" fontId="21" fillId="0" borderId="0" xfId="0" applyFont="1" applyAlignment="1" applyProtection="1"/>
    <xf numFmtId="0" fontId="17" fillId="0" borderId="0" xfId="0" applyFont="1" applyAlignment="1" applyProtection="1">
      <alignment horizontal="right"/>
    </xf>
    <xf numFmtId="0" fontId="10" fillId="0" borderId="0" xfId="0" applyFont="1" applyAlignment="1" applyProtection="1">
      <alignment horizontal="center" vertical="center" wrapText="1"/>
    </xf>
    <xf numFmtId="0" fontId="22" fillId="0" borderId="0" xfId="0" applyFont="1" applyAlignment="1" applyProtection="1">
      <alignment horizontal="center" vertical="center" wrapText="1"/>
    </xf>
    <xf numFmtId="166" fontId="22" fillId="0" borderId="0" xfId="0" applyNumberFormat="1" applyFont="1" applyAlignment="1" applyProtection="1">
      <alignment horizontal="center" vertical="center" wrapText="1"/>
    </xf>
    <xf numFmtId="0" fontId="23" fillId="0" borderId="0" xfId="0" applyFont="1" applyAlignment="1" applyProtection="1">
      <alignment horizontal="right" vertical="center" wrapText="1"/>
    </xf>
    <xf numFmtId="0" fontId="16" fillId="0" borderId="3" xfId="0" applyFont="1" applyBorder="1" applyAlignment="1" applyProtection="1">
      <alignment horizontal="center" vertical="center" wrapText="1"/>
    </xf>
    <xf numFmtId="0" fontId="26" fillId="0" borderId="19" xfId="0" applyFont="1" applyBorder="1" applyAlignment="1" applyProtection="1">
      <alignment horizontal="center" vertical="center" wrapText="1"/>
    </xf>
    <xf numFmtId="0" fontId="17" fillId="0" borderId="0" xfId="0" applyFont="1" applyAlignment="1" applyProtection="1">
      <alignment horizontal="center" vertical="center" wrapText="1"/>
    </xf>
    <xf numFmtId="165" fontId="26" fillId="0" borderId="0" xfId="0" applyNumberFormat="1" applyFont="1" applyAlignment="1" applyProtection="1">
      <alignment horizontal="center" vertical="center" wrapText="1"/>
    </xf>
    <xf numFmtId="0" fontId="18" fillId="0" borderId="0" xfId="0" applyFont="1" applyAlignment="1" applyProtection="1">
      <alignment horizontal="center" vertical="center" wrapText="1"/>
    </xf>
    <xf numFmtId="0" fontId="26" fillId="0" borderId="3" xfId="0" applyFont="1" applyBorder="1" applyAlignment="1" applyProtection="1">
      <alignment horizontal="center" vertical="center" wrapText="1"/>
    </xf>
    <xf numFmtId="0" fontId="27" fillId="0" borderId="3" xfId="0" applyFont="1" applyBorder="1" applyAlignment="1" applyProtection="1">
      <alignment horizontal="center" vertical="center" wrapText="1"/>
    </xf>
    <xf numFmtId="0" fontId="25" fillId="0" borderId="3" xfId="0" applyFont="1" applyBorder="1" applyAlignment="1" applyProtection="1">
      <alignment horizontal="center" vertical="center"/>
    </xf>
    <xf numFmtId="0" fontId="25" fillId="0" borderId="3" xfId="0" applyFont="1" applyBorder="1" applyAlignment="1" applyProtection="1">
      <alignment horizontal="left" vertical="center" wrapText="1"/>
    </xf>
    <xf numFmtId="166" fontId="25" fillId="0" borderId="3" xfId="0" applyNumberFormat="1" applyFont="1" applyBorder="1" applyAlignment="1" applyProtection="1">
      <alignment horizontal="right" vertical="center"/>
    </xf>
    <xf numFmtId="167" fontId="25" fillId="0" borderId="3" xfId="0" applyNumberFormat="1" applyFont="1" applyBorder="1" applyAlignment="1" applyProtection="1">
      <alignment horizontal="right" vertical="center"/>
    </xf>
    <xf numFmtId="166" fontId="25" fillId="0" borderId="43" xfId="0" applyNumberFormat="1" applyFont="1" applyBorder="1" applyAlignment="1" applyProtection="1">
      <alignment horizontal="right" vertical="center"/>
    </xf>
    <xf numFmtId="4" fontId="28" fillId="0" borderId="0" xfId="0" applyNumberFormat="1" applyFont="1" applyAlignment="1" applyProtection="1"/>
    <xf numFmtId="4" fontId="25" fillId="0" borderId="0" xfId="0" applyNumberFormat="1" applyFont="1" applyAlignment="1" applyProtection="1">
      <alignment horizontal="right" vertical="center"/>
    </xf>
    <xf numFmtId="164" fontId="24" fillId="0" borderId="0" xfId="0" applyNumberFormat="1" applyFont="1" applyAlignment="1" applyProtection="1"/>
    <xf numFmtId="0" fontId="28" fillId="0" borderId="0" xfId="0" applyFont="1" applyAlignment="1" applyProtection="1"/>
    <xf numFmtId="4" fontId="25" fillId="0" borderId="3" xfId="0" applyNumberFormat="1" applyFont="1" applyBorder="1" applyAlignment="1" applyProtection="1">
      <alignment horizontal="right" vertical="center"/>
    </xf>
    <xf numFmtId="0" fontId="16" fillId="0" borderId="44" xfId="0" applyFont="1" applyBorder="1" applyAlignment="1" applyProtection="1">
      <alignment horizontal="center" vertical="center"/>
    </xf>
    <xf numFmtId="0" fontId="16" fillId="0" borderId="45" xfId="0" applyFont="1" applyBorder="1" applyAlignment="1" applyProtection="1">
      <alignment horizontal="left" vertical="center" wrapText="1"/>
    </xf>
    <xf numFmtId="166" fontId="16" fillId="0" borderId="45" xfId="0" applyNumberFormat="1" applyFont="1" applyBorder="1" applyAlignment="1" applyProtection="1">
      <alignment horizontal="right" vertical="center"/>
    </xf>
    <xf numFmtId="167" fontId="16" fillId="0" borderId="45" xfId="0" applyNumberFormat="1" applyFont="1" applyBorder="1" applyAlignment="1" applyProtection="1">
      <alignment horizontal="right" vertical="center"/>
    </xf>
    <xf numFmtId="4" fontId="17" fillId="0" borderId="0" xfId="0" applyNumberFormat="1" applyFont="1" applyAlignment="1" applyProtection="1"/>
    <xf numFmtId="4" fontId="16" fillId="0" borderId="0" xfId="0" applyNumberFormat="1" applyFont="1" applyAlignment="1" applyProtection="1">
      <alignment horizontal="right" vertical="center"/>
    </xf>
    <xf numFmtId="166" fontId="16" fillId="0" borderId="44" xfId="0" applyNumberFormat="1" applyFont="1" applyBorder="1" applyAlignment="1" applyProtection="1">
      <alignment horizontal="right" vertical="center"/>
    </xf>
    <xf numFmtId="0" fontId="16" fillId="0" borderId="43" xfId="0" applyFont="1" applyBorder="1" applyAlignment="1" applyProtection="1">
      <alignment horizontal="center" vertical="center"/>
    </xf>
    <xf numFmtId="0" fontId="16" fillId="0" borderId="43" xfId="0" applyFont="1" applyBorder="1" applyAlignment="1" applyProtection="1">
      <alignment horizontal="left" vertical="center" wrapText="1"/>
    </xf>
    <xf numFmtId="166" fontId="16" fillId="0" borderId="43" xfId="0" applyNumberFormat="1" applyFont="1" applyBorder="1" applyAlignment="1" applyProtection="1">
      <alignment horizontal="right" vertical="center"/>
    </xf>
    <xf numFmtId="167" fontId="16" fillId="0" borderId="43" xfId="0" applyNumberFormat="1" applyFont="1" applyBorder="1" applyAlignment="1" applyProtection="1">
      <alignment horizontal="right" vertical="center"/>
    </xf>
    <xf numFmtId="165" fontId="16" fillId="0" borderId="0" xfId="0" applyNumberFormat="1" applyFont="1" applyAlignment="1" applyProtection="1">
      <alignment horizontal="right" vertical="center"/>
    </xf>
    <xf numFmtId="0" fontId="16" fillId="0" borderId="46" xfId="0" applyFont="1" applyBorder="1" applyAlignment="1" applyProtection="1">
      <alignment horizontal="center" vertical="center"/>
    </xf>
    <xf numFmtId="0" fontId="16" fillId="0" borderId="47" xfId="0" applyFont="1" applyBorder="1" applyAlignment="1" applyProtection="1">
      <alignment horizontal="left" vertical="center" wrapText="1"/>
    </xf>
    <xf numFmtId="166" fontId="16" fillId="0" borderId="47" xfId="0" applyNumberFormat="1" applyFont="1" applyBorder="1" applyAlignment="1" applyProtection="1">
      <alignment horizontal="right" vertical="center"/>
    </xf>
    <xf numFmtId="167" fontId="16" fillId="0" borderId="47" xfId="0" applyNumberFormat="1" applyFont="1" applyBorder="1" applyAlignment="1" applyProtection="1">
      <alignment horizontal="right" vertical="center"/>
    </xf>
    <xf numFmtId="166" fontId="16" fillId="0" borderId="46" xfId="0" applyNumberFormat="1" applyFont="1" applyBorder="1" applyAlignment="1" applyProtection="1">
      <alignment horizontal="right" vertical="center"/>
    </xf>
    <xf numFmtId="166" fontId="25" fillId="0" borderId="45" xfId="0" applyNumberFormat="1" applyFont="1" applyBorder="1" applyAlignment="1" applyProtection="1">
      <alignment horizontal="right" vertical="center"/>
    </xf>
    <xf numFmtId="0" fontId="16" fillId="0" borderId="45" xfId="0" applyFont="1" applyBorder="1" applyAlignment="1" applyProtection="1">
      <alignment horizontal="center" vertical="center"/>
    </xf>
    <xf numFmtId="0" fontId="16" fillId="0" borderId="47" xfId="0" applyFont="1" applyBorder="1" applyAlignment="1" applyProtection="1">
      <alignment horizontal="center" vertical="center"/>
    </xf>
    <xf numFmtId="0" fontId="25" fillId="0" borderId="21" xfId="0" applyFont="1" applyBorder="1" applyAlignment="1" applyProtection="1">
      <alignment horizontal="center" vertical="center"/>
    </xf>
    <xf numFmtId="0" fontId="25" fillId="0" borderId="21" xfId="0" applyFont="1" applyBorder="1" applyAlignment="1" applyProtection="1">
      <alignment horizontal="left" vertical="center" wrapText="1"/>
    </xf>
    <xf numFmtId="166" fontId="25" fillId="0" borderId="21" xfId="0" applyNumberFormat="1" applyFont="1" applyBorder="1" applyAlignment="1" applyProtection="1">
      <alignment horizontal="right" vertical="center"/>
    </xf>
    <xf numFmtId="166" fontId="25" fillId="0" borderId="44" xfId="0" applyNumberFormat="1" applyFont="1" applyBorder="1" applyAlignment="1" applyProtection="1">
      <alignment horizontal="right" vertical="center"/>
    </xf>
    <xf numFmtId="0" fontId="25" fillId="0" borderId="0" xfId="0" applyFont="1" applyAlignment="1" applyProtection="1"/>
    <xf numFmtId="165" fontId="25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horizontal="right"/>
    </xf>
    <xf numFmtId="4" fontId="25" fillId="0" borderId="21" xfId="0" applyNumberFormat="1" applyFont="1" applyBorder="1" applyAlignment="1" applyProtection="1">
      <alignment horizontal="right" vertical="center"/>
    </xf>
    <xf numFmtId="0" fontId="10" fillId="0" borderId="3" xfId="0" applyFont="1" applyBorder="1" applyAlignment="1" applyProtection="1">
      <alignment horizontal="center" vertical="center"/>
    </xf>
    <xf numFmtId="0" fontId="25" fillId="0" borderId="3" xfId="0" applyFont="1" applyBorder="1" applyAlignment="1" applyProtection="1">
      <alignment horizontal="center" vertical="center" wrapText="1"/>
    </xf>
    <xf numFmtId="166" fontId="25" fillId="0" borderId="7" xfId="0" applyNumberFormat="1" applyFont="1" applyBorder="1" applyAlignment="1" applyProtection="1">
      <alignment horizontal="right" vertical="center"/>
    </xf>
    <xf numFmtId="166" fontId="25" fillId="0" borderId="0" xfId="0" applyNumberFormat="1" applyFont="1" applyAlignment="1" applyProtection="1">
      <alignment horizontal="right" vertical="center"/>
    </xf>
    <xf numFmtId="0" fontId="10" fillId="0" borderId="5" xfId="0" applyFont="1" applyBorder="1" applyAlignment="1" applyProtection="1">
      <alignment horizontal="center" vertical="center"/>
    </xf>
    <xf numFmtId="0" fontId="28" fillId="0" borderId="5" xfId="0" applyFont="1" applyBorder="1" applyAlignment="1" applyProtection="1">
      <alignment horizontal="center" vertical="center" wrapText="1"/>
    </xf>
    <xf numFmtId="166" fontId="28" fillId="0" borderId="5" xfId="0" applyNumberFormat="1" applyFont="1" applyBorder="1" applyAlignment="1" applyProtection="1">
      <alignment horizontal="right" vertical="center"/>
    </xf>
    <xf numFmtId="166" fontId="28" fillId="0" borderId="5" xfId="0" applyNumberFormat="1" applyFont="1" applyBorder="1" applyAlignment="1" applyProtection="1">
      <alignment horizontal="center" vertical="center"/>
    </xf>
    <xf numFmtId="9" fontId="28" fillId="0" borderId="5" xfId="0" applyNumberFormat="1" applyFont="1" applyBorder="1" applyAlignment="1" applyProtection="1">
      <alignment horizontal="center" vertical="center"/>
    </xf>
    <xf numFmtId="166" fontId="25" fillId="0" borderId="5" xfId="0" applyNumberFormat="1" applyFont="1" applyBorder="1" applyAlignment="1" applyProtection="1">
      <alignment horizontal="right" vertical="center"/>
    </xf>
    <xf numFmtId="167" fontId="28" fillId="0" borderId="5" xfId="0" applyNumberFormat="1" applyFont="1" applyBorder="1" applyAlignment="1" applyProtection="1">
      <alignment horizontal="right" vertical="center"/>
    </xf>
    <xf numFmtId="166" fontId="28" fillId="0" borderId="0" xfId="0" applyNumberFormat="1" applyFont="1" applyAlignment="1" applyProtection="1">
      <alignment horizontal="right" vertical="center"/>
    </xf>
    <xf numFmtId="165" fontId="25" fillId="0" borderId="0" xfId="0" applyNumberFormat="1" applyFont="1" applyAlignment="1" applyProtection="1"/>
    <xf numFmtId="0" fontId="24" fillId="0" borderId="0" xfId="0" applyFont="1" applyAlignment="1" applyProtection="1"/>
    <xf numFmtId="0" fontId="16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168" fontId="16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66" fontId="10" fillId="0" borderId="0" xfId="0" applyNumberFormat="1" applyFont="1" applyAlignment="1" applyProtection="1">
      <alignment vertical="center"/>
    </xf>
    <xf numFmtId="168" fontId="17" fillId="0" borderId="0" xfId="0" applyNumberFormat="1" applyFont="1" applyAlignment="1" applyProtection="1">
      <alignment vertical="center"/>
    </xf>
    <xf numFmtId="169" fontId="16" fillId="0" borderId="0" xfId="0" applyNumberFormat="1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center" wrapText="1"/>
    </xf>
    <xf numFmtId="168" fontId="16" fillId="0" borderId="0" xfId="0" applyNumberFormat="1" applyFont="1" applyAlignment="1" applyProtection="1">
      <alignment horizontal="right" vertical="center" wrapText="1"/>
    </xf>
    <xf numFmtId="0" fontId="11" fillId="0" borderId="0" xfId="0" applyFont="1" applyAlignment="1" applyProtection="1">
      <alignment vertical="center" wrapText="1"/>
    </xf>
    <xf numFmtId="0" fontId="29" fillId="0" borderId="0" xfId="0" applyFont="1" applyAlignment="1" applyProtection="1">
      <alignment wrapText="1"/>
    </xf>
    <xf numFmtId="0" fontId="29" fillId="0" borderId="0" xfId="0" applyFont="1" applyAlignment="1" applyProtection="1"/>
    <xf numFmtId="166" fontId="11" fillId="0" borderId="0" xfId="0" applyNumberFormat="1" applyFont="1" applyAlignment="1" applyProtection="1"/>
    <xf numFmtId="166" fontId="29" fillId="0" borderId="0" xfId="0" applyNumberFormat="1" applyFont="1" applyAlignment="1" applyProtection="1"/>
    <xf numFmtId="2" fontId="29" fillId="0" borderId="0" xfId="0" applyNumberFormat="1" applyFont="1" applyAlignment="1" applyProtection="1"/>
    <xf numFmtId="166" fontId="17" fillId="0" borderId="0" xfId="0" applyNumberFormat="1" applyFont="1" applyAlignment="1" applyProtection="1"/>
    <xf numFmtId="0" fontId="30" fillId="0" borderId="0" xfId="0" applyNumberFormat="1" applyFont="1" applyFill="1" applyAlignment="1">
      <alignment horizontal="right"/>
    </xf>
    <xf numFmtId="0" fontId="16" fillId="0" borderId="0" xfId="0" applyFont="1" applyFill="1" applyAlignment="1" applyProtection="1"/>
    <xf numFmtId="0" fontId="17" fillId="0" borderId="0" xfId="0" applyFont="1" applyFill="1" applyAlignment="1" applyProtection="1">
      <alignment wrapText="1"/>
    </xf>
    <xf numFmtId="0" fontId="17" fillId="0" borderId="0" xfId="0" applyFont="1" applyFill="1" applyAlignment="1" applyProtection="1"/>
    <xf numFmtId="0" fontId="16" fillId="0" borderId="0" xfId="0" applyFont="1" applyFill="1" applyAlignment="1" applyProtection="1">
      <alignment horizontal="right"/>
    </xf>
    <xf numFmtId="0" fontId="0" fillId="0" borderId="0" xfId="0" applyFill="1"/>
    <xf numFmtId="0" fontId="19" fillId="0" borderId="0" xfId="0" applyFont="1" applyFill="1" applyAlignment="1" applyProtection="1"/>
    <xf numFmtId="0" fontId="20" fillId="0" borderId="0" xfId="0" applyFont="1" applyFill="1" applyAlignment="1" applyProtection="1"/>
    <xf numFmtId="0" fontId="17" fillId="0" borderId="0" xfId="0" applyFont="1" applyFill="1" applyAlignment="1" applyProtection="1">
      <alignment horizontal="right"/>
    </xf>
    <xf numFmtId="0" fontId="10" fillId="0" borderId="0" xfId="0" applyFont="1" applyFill="1" applyAlignment="1" applyProtection="1">
      <alignment horizontal="center" vertical="center" wrapText="1"/>
    </xf>
    <xf numFmtId="0" fontId="22" fillId="0" borderId="0" xfId="0" applyFont="1" applyFill="1" applyAlignment="1" applyProtection="1">
      <alignment horizontal="center" vertical="center" wrapText="1"/>
    </xf>
    <xf numFmtId="166" fontId="22" fillId="0" borderId="0" xfId="0" applyNumberFormat="1" applyFont="1" applyFill="1" applyAlignment="1" applyProtection="1">
      <alignment horizontal="center" vertical="center" wrapText="1"/>
    </xf>
    <xf numFmtId="0" fontId="23" fillId="0" borderId="0" xfId="0" applyFont="1" applyFill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 wrapText="1"/>
    </xf>
    <xf numFmtId="0" fontId="26" fillId="0" borderId="19" xfId="0" applyFont="1" applyFill="1" applyBorder="1" applyAlignment="1" applyProtection="1">
      <alignment horizontal="center" vertical="center" wrapText="1"/>
    </xf>
    <xf numFmtId="0" fontId="26" fillId="0" borderId="3" xfId="0" applyFont="1" applyFill="1" applyBorder="1" applyAlignment="1" applyProtection="1">
      <alignment horizontal="center" vertical="center" wrapText="1"/>
    </xf>
    <xf numFmtId="0" fontId="27" fillId="0" borderId="3" xfId="0" applyFont="1" applyFill="1" applyBorder="1" applyAlignment="1" applyProtection="1">
      <alignment horizontal="center" vertical="center" wrapText="1"/>
    </xf>
    <xf numFmtId="0" fontId="25" fillId="0" borderId="48" xfId="0" applyFont="1" applyFill="1" applyBorder="1" applyAlignment="1" applyProtection="1">
      <alignment horizontal="center" vertical="center"/>
    </xf>
    <xf numFmtId="0" fontId="25" fillId="0" borderId="48" xfId="0" applyFont="1" applyFill="1" applyBorder="1" applyAlignment="1" applyProtection="1">
      <alignment horizontal="left" vertical="center" wrapText="1"/>
    </xf>
    <xf numFmtId="166" fontId="25" fillId="0" borderId="48" xfId="0" applyNumberFormat="1" applyFont="1" applyFill="1" applyBorder="1" applyAlignment="1" applyProtection="1">
      <alignment horizontal="right" vertical="center"/>
    </xf>
    <xf numFmtId="3" fontId="25" fillId="0" borderId="48" xfId="0" applyNumberFormat="1" applyFont="1" applyFill="1" applyBorder="1" applyAlignment="1" applyProtection="1">
      <alignment horizontal="right" vertical="center"/>
    </xf>
    <xf numFmtId="167" fontId="25" fillId="0" borderId="48" xfId="0" applyNumberFormat="1" applyFont="1" applyFill="1" applyBorder="1" applyAlignment="1" applyProtection="1">
      <alignment horizontal="right" vertical="center"/>
    </xf>
    <xf numFmtId="4" fontId="25" fillId="0" borderId="0" xfId="0" applyNumberFormat="1" applyFont="1" applyFill="1" applyAlignment="1" applyProtection="1">
      <alignment horizontal="right" vertical="center"/>
    </xf>
    <xf numFmtId="166" fontId="25" fillId="0" borderId="3" xfId="0" applyNumberFormat="1" applyFont="1" applyFill="1" applyBorder="1" applyAlignment="1" applyProtection="1">
      <alignment horizontal="right" vertical="center"/>
    </xf>
    <xf numFmtId="0" fontId="25" fillId="0" borderId="49" xfId="0" applyFont="1" applyFill="1" applyBorder="1" applyAlignment="1" applyProtection="1">
      <alignment horizontal="center" vertical="center"/>
    </xf>
    <xf numFmtId="0" fontId="25" fillId="0" borderId="49" xfId="0" applyFont="1" applyFill="1" applyBorder="1" applyAlignment="1" applyProtection="1">
      <alignment horizontal="left" vertical="center" wrapText="1"/>
    </xf>
    <xf numFmtId="166" fontId="25" fillId="0" borderId="49" xfId="0" applyNumberFormat="1" applyFont="1" applyFill="1" applyBorder="1" applyAlignment="1" applyProtection="1">
      <alignment horizontal="right" vertical="center"/>
    </xf>
    <xf numFmtId="3" fontId="25" fillId="0" borderId="49" xfId="0" applyNumberFormat="1" applyFont="1" applyFill="1" applyBorder="1" applyAlignment="1" applyProtection="1">
      <alignment horizontal="right" vertical="center"/>
    </xf>
    <xf numFmtId="167" fontId="25" fillId="0" borderId="49" xfId="0" applyNumberFormat="1" applyFont="1" applyFill="1" applyBorder="1" applyAlignment="1" applyProtection="1">
      <alignment horizontal="right" vertical="center"/>
    </xf>
    <xf numFmtId="4" fontId="25" fillId="0" borderId="49" xfId="0" applyNumberFormat="1" applyFont="1" applyFill="1" applyBorder="1" applyAlignment="1" applyProtection="1">
      <alignment horizontal="right" vertical="center"/>
    </xf>
    <xf numFmtId="0" fontId="16" fillId="0" borderId="49" xfId="0" applyFont="1" applyFill="1" applyBorder="1" applyAlignment="1" applyProtection="1">
      <alignment horizontal="center" vertical="center"/>
    </xf>
    <xf numFmtId="0" fontId="16" fillId="0" borderId="49" xfId="0" applyFont="1" applyFill="1" applyBorder="1" applyAlignment="1" applyProtection="1">
      <alignment horizontal="left" vertical="center" wrapText="1"/>
    </xf>
    <xf numFmtId="166" fontId="16" fillId="0" borderId="49" xfId="0" applyNumberFormat="1" applyFont="1" applyFill="1" applyBorder="1" applyAlignment="1" applyProtection="1">
      <alignment horizontal="right" vertical="center"/>
    </xf>
    <xf numFmtId="3" fontId="16" fillId="0" borderId="49" xfId="0" applyNumberFormat="1" applyFont="1" applyFill="1" applyBorder="1" applyAlignment="1" applyProtection="1">
      <alignment horizontal="right" vertical="center"/>
    </xf>
    <xf numFmtId="167" fontId="16" fillId="0" borderId="49" xfId="0" applyNumberFormat="1" applyFont="1" applyFill="1" applyBorder="1" applyAlignment="1" applyProtection="1">
      <alignment horizontal="right" vertical="center"/>
    </xf>
    <xf numFmtId="166" fontId="32" fillId="0" borderId="49" xfId="0" applyNumberFormat="1" applyFont="1" applyFill="1" applyBorder="1" applyAlignment="1" applyProtection="1">
      <alignment horizontal="right" vertical="center"/>
    </xf>
    <xf numFmtId="0" fontId="25" fillId="0" borderId="50" xfId="0" applyFont="1" applyFill="1" applyBorder="1" applyAlignment="1" applyProtection="1">
      <alignment horizontal="center" vertical="center"/>
    </xf>
    <xf numFmtId="0" fontId="25" fillId="0" borderId="50" xfId="0" applyFont="1" applyFill="1" applyBorder="1" applyAlignment="1" applyProtection="1">
      <alignment horizontal="left" vertical="center" wrapText="1"/>
    </xf>
    <xf numFmtId="166" fontId="25" fillId="0" borderId="50" xfId="0" applyNumberFormat="1" applyFont="1" applyFill="1" applyBorder="1" applyAlignment="1" applyProtection="1">
      <alignment horizontal="right" vertical="center"/>
    </xf>
    <xf numFmtId="3" fontId="25" fillId="0" borderId="50" xfId="0" applyNumberFormat="1" applyFont="1" applyFill="1" applyBorder="1" applyAlignment="1" applyProtection="1">
      <alignment horizontal="right" vertical="center"/>
    </xf>
    <xf numFmtId="167" fontId="25" fillId="0" borderId="50" xfId="0" applyNumberFormat="1" applyFont="1" applyFill="1" applyBorder="1" applyAlignment="1" applyProtection="1">
      <alignment horizontal="right" vertical="center"/>
    </xf>
    <xf numFmtId="4" fontId="25" fillId="0" borderId="50" xfId="0" applyNumberFormat="1" applyFont="1" applyFill="1" applyBorder="1" applyAlignment="1" applyProtection="1">
      <alignment horizontal="right" vertical="center"/>
    </xf>
    <xf numFmtId="0" fontId="10" fillId="0" borderId="3" xfId="0" applyFont="1" applyFill="1" applyBorder="1" applyAlignment="1" applyProtection="1">
      <alignment horizontal="center" vertical="center"/>
    </xf>
    <xf numFmtId="0" fontId="25" fillId="0" borderId="3" xfId="0" applyFont="1" applyFill="1" applyBorder="1" applyAlignment="1" applyProtection="1">
      <alignment horizontal="center" vertical="center" wrapText="1"/>
    </xf>
    <xf numFmtId="3" fontId="25" fillId="0" borderId="3" xfId="0" applyNumberFormat="1" applyFont="1" applyFill="1" applyBorder="1" applyAlignment="1" applyProtection="1">
      <alignment horizontal="right" vertical="center"/>
    </xf>
    <xf numFmtId="167" fontId="25" fillId="0" borderId="3" xfId="0" applyNumberFormat="1" applyFont="1" applyFill="1" applyBorder="1" applyAlignment="1" applyProtection="1">
      <alignment horizontal="right" vertical="center"/>
    </xf>
    <xf numFmtId="166" fontId="25" fillId="0" borderId="0" xfId="0" applyNumberFormat="1" applyFont="1" applyFill="1" applyAlignment="1" applyProtection="1">
      <alignment horizontal="right" vertical="center"/>
    </xf>
    <xf numFmtId="0" fontId="10" fillId="0" borderId="5" xfId="0" applyFont="1" applyFill="1" applyBorder="1" applyAlignment="1" applyProtection="1">
      <alignment horizontal="center" vertical="center"/>
    </xf>
    <xf numFmtId="0" fontId="28" fillId="0" borderId="5" xfId="0" applyFont="1" applyFill="1" applyBorder="1" applyAlignment="1" applyProtection="1">
      <alignment horizontal="center" vertical="center" wrapText="1"/>
    </xf>
    <xf numFmtId="166" fontId="28" fillId="0" borderId="5" xfId="0" applyNumberFormat="1" applyFont="1" applyFill="1" applyBorder="1" applyAlignment="1" applyProtection="1">
      <alignment horizontal="right" vertical="center"/>
    </xf>
    <xf numFmtId="166" fontId="28" fillId="0" borderId="5" xfId="0" applyNumberFormat="1" applyFont="1" applyFill="1" applyBorder="1" applyAlignment="1" applyProtection="1">
      <alignment horizontal="center" vertical="center"/>
    </xf>
    <xf numFmtId="9" fontId="28" fillId="0" borderId="5" xfId="0" applyNumberFormat="1" applyFont="1" applyFill="1" applyBorder="1" applyAlignment="1" applyProtection="1">
      <alignment horizontal="center" vertical="center"/>
    </xf>
    <xf numFmtId="166" fontId="25" fillId="0" borderId="5" xfId="0" applyNumberFormat="1" applyFont="1" applyFill="1" applyBorder="1" applyAlignment="1" applyProtection="1">
      <alignment horizontal="right" vertical="center"/>
    </xf>
    <xf numFmtId="167" fontId="28" fillId="0" borderId="5" xfId="0" applyNumberFormat="1" applyFont="1" applyFill="1" applyBorder="1" applyAlignment="1" applyProtection="1">
      <alignment horizontal="right" vertical="center"/>
    </xf>
    <xf numFmtId="166" fontId="28" fillId="0" borderId="0" xfId="0" applyNumberFormat="1" applyFont="1" applyFill="1" applyAlignment="1" applyProtection="1">
      <alignment horizontal="right" vertical="center"/>
    </xf>
    <xf numFmtId="0" fontId="16" fillId="0" borderId="0" xfId="0" applyFont="1" applyFill="1" applyAlignment="1" applyProtection="1">
      <alignment vertical="center"/>
    </xf>
    <xf numFmtId="0" fontId="28" fillId="0" borderId="0" xfId="0" applyFont="1" applyFill="1" applyAlignment="1" applyProtection="1">
      <alignment vertical="center"/>
    </xf>
    <xf numFmtId="0" fontId="25" fillId="0" borderId="0" xfId="0" applyFont="1" applyFill="1" applyAlignment="1" applyProtection="1">
      <alignment vertical="center"/>
    </xf>
    <xf numFmtId="168" fontId="16" fillId="0" borderId="0" xfId="0" applyNumberFormat="1" applyFont="1" applyFill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166" fontId="10" fillId="0" borderId="0" xfId="0" applyNumberFormat="1" applyFont="1" applyFill="1" applyAlignment="1" applyProtection="1">
      <alignment vertical="center"/>
    </xf>
    <xf numFmtId="168" fontId="17" fillId="0" borderId="0" xfId="0" applyNumberFormat="1" applyFont="1" applyFill="1" applyAlignment="1" applyProtection="1">
      <alignment vertical="center"/>
    </xf>
    <xf numFmtId="169" fontId="16" fillId="0" borderId="0" xfId="0" applyNumberFormat="1" applyFont="1" applyFill="1" applyAlignment="1" applyProtection="1">
      <alignment vertical="center"/>
    </xf>
    <xf numFmtId="0" fontId="17" fillId="0" borderId="0" xfId="0" applyFont="1" applyFill="1" applyAlignment="1" applyProtection="1">
      <alignment vertical="center" wrapText="1"/>
    </xf>
    <xf numFmtId="0" fontId="16" fillId="0" borderId="0" xfId="0" applyFont="1" applyFill="1" applyAlignment="1" applyProtection="1">
      <alignment vertical="center" wrapText="1"/>
    </xf>
    <xf numFmtId="168" fontId="16" fillId="0" borderId="0" xfId="0" applyNumberFormat="1" applyFont="1" applyFill="1" applyAlignment="1" applyProtection="1">
      <alignment horizontal="right" vertical="center" wrapText="1"/>
    </xf>
    <xf numFmtId="0" fontId="11" fillId="0" borderId="0" xfId="0" applyFont="1" applyFill="1" applyAlignment="1" applyProtection="1">
      <alignment vertical="center" wrapText="1"/>
    </xf>
    <xf numFmtId="0" fontId="29" fillId="0" borderId="0" xfId="0" applyFont="1" applyFill="1" applyAlignment="1" applyProtection="1">
      <alignment wrapText="1"/>
    </xf>
    <xf numFmtId="0" fontId="29" fillId="0" borderId="0" xfId="0" applyFont="1" applyFill="1" applyAlignment="1" applyProtection="1"/>
    <xf numFmtId="0" fontId="11" fillId="0" borderId="0" xfId="0" applyFont="1" applyFill="1" applyAlignment="1" applyProtection="1"/>
    <xf numFmtId="166" fontId="11" fillId="0" borderId="0" xfId="0" applyNumberFormat="1" applyFont="1" applyFill="1" applyAlignment="1" applyProtection="1"/>
    <xf numFmtId="166" fontId="29" fillId="0" borderId="0" xfId="0" applyNumberFormat="1" applyFont="1" applyFill="1" applyAlignment="1" applyProtection="1"/>
    <xf numFmtId="2" fontId="29" fillId="0" borderId="0" xfId="0" applyNumberFormat="1" applyFont="1" applyFill="1" applyAlignment="1" applyProtection="1"/>
    <xf numFmtId="166" fontId="17" fillId="0" borderId="0" xfId="0" applyNumberFormat="1" applyFont="1" applyFill="1" applyAlignment="1" applyProtection="1"/>
    <xf numFmtId="0" fontId="11" fillId="0" borderId="0" xfId="0" applyFont="1" applyBorder="1" applyAlignment="1" applyProtection="1">
      <alignment horizontal="center"/>
    </xf>
    <xf numFmtId="0" fontId="10" fillId="0" borderId="13" xfId="0" applyFont="1" applyBorder="1" applyAlignment="1" applyProtection="1">
      <alignment horizontal="center" vertical="center" wrapText="1"/>
    </xf>
    <xf numFmtId="0" fontId="10" fillId="0" borderId="17" xfId="0" applyFont="1" applyBorder="1" applyAlignment="1" applyProtection="1">
      <alignment horizontal="center" vertical="center" wrapText="1"/>
    </xf>
    <xf numFmtId="0" fontId="10" fillId="0" borderId="13" xfId="0" applyFont="1" applyBorder="1" applyAlignment="1" applyProtection="1">
      <alignment horizontal="center" vertical="center"/>
    </xf>
    <xf numFmtId="0" fontId="10" fillId="0" borderId="25" xfId="0" applyFont="1" applyBorder="1" applyAlignment="1" applyProtection="1">
      <alignment horizontal="center" vertical="center" wrapText="1"/>
    </xf>
    <xf numFmtId="0" fontId="10" fillId="0" borderId="23" xfId="0" applyFont="1" applyBorder="1" applyAlignment="1" applyProtection="1">
      <alignment horizontal="center" vertical="center" wrapText="1"/>
    </xf>
    <xf numFmtId="0" fontId="10" fillId="0" borderId="24" xfId="0" applyFont="1" applyBorder="1" applyAlignment="1" applyProtection="1">
      <alignment horizontal="center" vertical="center" wrapText="1"/>
    </xf>
    <xf numFmtId="0" fontId="10" fillId="2" borderId="13" xfId="0" applyFont="1" applyFill="1" applyBorder="1" applyAlignment="1" applyProtection="1">
      <alignment horizontal="center" vertical="center"/>
    </xf>
    <xf numFmtId="0" fontId="10" fillId="2" borderId="13" xfId="0" applyFont="1" applyFill="1" applyBorder="1" applyAlignment="1" applyProtection="1">
      <alignment horizontal="center" vertical="center" wrapText="1"/>
    </xf>
    <xf numFmtId="0" fontId="10" fillId="0" borderId="12" xfId="0" applyFont="1" applyBorder="1" applyAlignment="1" applyProtection="1">
      <alignment horizontal="center" vertical="center"/>
    </xf>
    <xf numFmtId="0" fontId="3" fillId="2" borderId="19" xfId="0" applyFont="1" applyFill="1" applyBorder="1" applyAlignment="1" applyProtection="1">
      <alignment horizontal="center"/>
    </xf>
    <xf numFmtId="0" fontId="3" fillId="2" borderId="20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2" borderId="3" xfId="0" applyFont="1" applyFill="1" applyBorder="1" applyAlignment="1" applyProtection="1">
      <alignment horizontal="center"/>
    </xf>
    <xf numFmtId="0" fontId="4" fillId="2" borderId="14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center"/>
    </xf>
    <xf numFmtId="0" fontId="4" fillId="2" borderId="17" xfId="0" applyFont="1" applyFill="1" applyBorder="1" applyAlignment="1" applyProtection="1">
      <alignment horizontal="center"/>
    </xf>
    <xf numFmtId="0" fontId="7" fillId="2" borderId="13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  <xf numFmtId="0" fontId="4" fillId="2" borderId="12" xfId="0" applyFont="1" applyFill="1" applyBorder="1" applyAlignment="1" applyProtection="1">
      <alignment horizontal="center"/>
    </xf>
    <xf numFmtId="0" fontId="5" fillId="2" borderId="13" xfId="0" applyFont="1" applyFill="1" applyBorder="1" applyAlignment="1" applyProtection="1">
      <alignment horizontal="center"/>
    </xf>
    <xf numFmtId="0" fontId="3" fillId="2" borderId="16" xfId="0" applyFont="1" applyFill="1" applyBorder="1" applyAlignment="1" applyProtection="1">
      <alignment horizontal="center"/>
    </xf>
    <xf numFmtId="165" fontId="25" fillId="0" borderId="0" xfId="0" applyNumberFormat="1" applyFont="1" applyBorder="1" applyAlignment="1" applyProtection="1">
      <alignment horizontal="center" vertical="center" wrapText="1"/>
    </xf>
    <xf numFmtId="0" fontId="25" fillId="0" borderId="42" xfId="0" applyFont="1" applyBorder="1" applyAlignment="1" applyProtection="1">
      <alignment horizontal="center" vertical="center" wrapText="1"/>
    </xf>
    <xf numFmtId="0" fontId="26" fillId="0" borderId="3" xfId="0" applyFont="1" applyBorder="1" applyAlignment="1" applyProtection="1">
      <alignment horizontal="center" vertical="center" wrapText="1"/>
    </xf>
    <xf numFmtId="0" fontId="16" fillId="0" borderId="3" xfId="0" applyFont="1" applyBorder="1" applyAlignment="1" applyProtection="1">
      <alignment horizontal="center" vertical="center" wrapText="1"/>
    </xf>
    <xf numFmtId="0" fontId="24" fillId="0" borderId="42" xfId="0" applyFont="1" applyBorder="1" applyAlignment="1" applyProtection="1">
      <alignment horizontal="center" vertical="center" wrapText="1"/>
    </xf>
    <xf numFmtId="0" fontId="24" fillId="0" borderId="3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26" fillId="0" borderId="3" xfId="0" applyFont="1" applyFill="1" applyBorder="1" applyAlignment="1" applyProtection="1">
      <alignment horizontal="center" vertical="center" wrapText="1"/>
    </xf>
    <xf numFmtId="0" fontId="16" fillId="0" borderId="3" xfId="0" applyFont="1" applyFill="1" applyBorder="1" applyAlignment="1" applyProtection="1">
      <alignment horizontal="center" vertical="center" wrapText="1"/>
    </xf>
    <xf numFmtId="0" fontId="24" fillId="0" borderId="42" xfId="0" applyFont="1" applyFill="1" applyBorder="1" applyAlignment="1" applyProtection="1">
      <alignment horizontal="center" vertical="center" wrapText="1"/>
    </xf>
    <xf numFmtId="0" fontId="24" fillId="0" borderId="3" xfId="0" applyFont="1" applyFill="1" applyBorder="1" applyAlignment="1" applyProtection="1">
      <alignment horizontal="center" vertical="center" wrapText="1"/>
    </xf>
    <xf numFmtId="0" fontId="31" fillId="0" borderId="0" xfId="0" applyFont="1" applyFill="1" applyBorder="1" applyAlignment="1" applyProtection="1">
      <alignment horizontal="center" vertical="center" wrapText="1"/>
    </xf>
  </cellXfs>
  <cellStyles count="2">
    <cellStyle name="Îáű÷íűé_Ëčńň2 (2)_22ЖКХСУБ" xfId="1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D7"/>
      <rgbColor rgb="FFEEEEEE"/>
      <rgbColor rgb="FF660066"/>
      <rgbColor rgb="FFFF8080"/>
      <rgbColor rgb="FF0066CC"/>
      <rgbColor rgb="FFCCCCFF"/>
      <rgbColor rgb="FF000080"/>
      <rgbColor rgb="FFFF00FF"/>
      <rgbColor rgb="FFFFFF6D"/>
      <rgbColor rgb="FF00FFFF"/>
      <rgbColor rgb="FF800080"/>
      <rgbColor rgb="FF800000"/>
      <rgbColor rgb="FF008080"/>
      <rgbColor rgb="FF0000FF"/>
      <rgbColor rgb="FF00CCFF"/>
      <rgbColor rgb="FFCCFFFF"/>
      <rgbColor rgb="FFDDE8CB"/>
      <rgbColor rgb="FFFFFFA6"/>
      <rgbColor rgb="FF99CCFF"/>
      <rgbColor rgb="FFFF99CC"/>
      <rgbColor rgb="FFCC99FF"/>
      <rgbColor rgb="FFFFD7D7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68"/>
  <sheetViews>
    <sheetView topLeftCell="A31" zoomScaleNormal="100" workbookViewId="0">
      <pane xSplit="1" topLeftCell="AK1" activePane="topRight" state="frozen"/>
      <selection activeCell="A31" sqref="A31"/>
      <selection pane="topRight" activeCell="E50" sqref="E50"/>
    </sheetView>
  </sheetViews>
  <sheetFormatPr defaultColWidth="9.140625" defaultRowHeight="12.75"/>
  <cols>
    <col min="1" max="1" width="51.140625" style="1" customWidth="1"/>
    <col min="2" max="2" width="12.140625" style="1" customWidth="1"/>
    <col min="3" max="3" width="10" style="1" customWidth="1"/>
    <col min="4" max="4" width="13" style="1" customWidth="1"/>
    <col min="5" max="5" width="11.5703125" style="1" customWidth="1"/>
    <col min="6" max="6" width="11.85546875" style="1" customWidth="1"/>
    <col min="7" max="7" width="12.140625" style="1" customWidth="1"/>
    <col min="8" max="8" width="12.28515625" style="1" customWidth="1"/>
    <col min="9" max="9" width="10.5703125" style="1" customWidth="1"/>
    <col min="10" max="11" width="12.140625" style="1" customWidth="1"/>
    <col min="12" max="12" width="13.42578125" style="1" customWidth="1"/>
    <col min="13" max="13" width="12.5703125" style="1" customWidth="1"/>
    <col min="14" max="14" width="10" style="1" customWidth="1"/>
    <col min="15" max="15" width="10.140625" style="1" customWidth="1"/>
    <col min="16" max="16" width="11.7109375" style="1" customWidth="1"/>
    <col min="17" max="17" width="11.85546875" style="1" customWidth="1"/>
    <col min="18" max="22" width="10.7109375" style="1" customWidth="1"/>
    <col min="23" max="23" width="14.42578125" style="1" customWidth="1"/>
    <col min="24" max="24" width="12.5703125" style="1" customWidth="1"/>
    <col min="25" max="25" width="13" style="1" customWidth="1"/>
    <col min="26" max="26" width="11.42578125" style="1" customWidth="1"/>
    <col min="27" max="27" width="11.7109375" style="1" customWidth="1"/>
    <col min="28" max="28" width="10" style="1" customWidth="1"/>
    <col min="29" max="29" width="10.140625" style="1" customWidth="1"/>
    <col min="30" max="30" width="13.7109375" style="1" customWidth="1"/>
    <col min="31" max="31" width="15.42578125" style="1" customWidth="1"/>
    <col min="32" max="32" width="13.42578125" style="1" customWidth="1"/>
    <col min="33" max="33" width="11.42578125" style="1" customWidth="1"/>
    <col min="34" max="34" width="16.5703125" style="1" customWidth="1"/>
    <col min="35" max="35" width="14.28515625" style="1" customWidth="1"/>
    <col min="36" max="36" width="12.7109375" style="1" customWidth="1"/>
    <col min="37" max="37" width="14.28515625" style="2" customWidth="1"/>
    <col min="38" max="38" width="13.7109375" style="1" customWidth="1"/>
    <col min="39" max="39" width="12.28515625" style="1" customWidth="1"/>
    <col min="40" max="41" width="10.28515625" style="1" customWidth="1"/>
    <col min="42" max="42" width="10.28515625" style="2" customWidth="1"/>
    <col min="43" max="44" width="10.28515625" style="1" customWidth="1"/>
    <col min="45" max="45" width="11.42578125" style="1" customWidth="1"/>
    <col min="46" max="46" width="13.7109375" style="1" customWidth="1"/>
    <col min="47" max="47" width="11.28515625" style="1" customWidth="1"/>
    <col min="48" max="48" width="16.140625" style="1" customWidth="1"/>
    <col min="49" max="49" width="12.85546875" style="1" customWidth="1"/>
    <col min="50" max="256" width="9.140625" style="1"/>
    <col min="257" max="257" width="51.140625" style="1" customWidth="1"/>
    <col min="258" max="258" width="12.140625" style="1" customWidth="1"/>
    <col min="259" max="259" width="10" style="1" customWidth="1"/>
    <col min="260" max="260" width="13" style="1" customWidth="1"/>
    <col min="261" max="261" width="11.5703125" style="1" customWidth="1"/>
    <col min="262" max="262" width="11.85546875" style="1" customWidth="1"/>
    <col min="263" max="263" width="12.140625" style="1" customWidth="1"/>
    <col min="264" max="264" width="12.28515625" style="1" customWidth="1"/>
    <col min="265" max="265" width="10.5703125" style="1" customWidth="1"/>
    <col min="266" max="267" width="12.140625" style="1" customWidth="1"/>
    <col min="268" max="268" width="13.42578125" style="1" customWidth="1"/>
    <col min="269" max="269" width="12.5703125" style="1" customWidth="1"/>
    <col min="270" max="270" width="10" style="1" customWidth="1"/>
    <col min="271" max="271" width="10.140625" style="1" customWidth="1"/>
    <col min="272" max="272" width="11.7109375" style="1" customWidth="1"/>
    <col min="273" max="273" width="11.85546875" style="1" customWidth="1"/>
    <col min="274" max="278" width="10.7109375" style="1" customWidth="1"/>
    <col min="279" max="279" width="14.42578125" style="1" customWidth="1"/>
    <col min="280" max="280" width="12.5703125" style="1" customWidth="1"/>
    <col min="281" max="281" width="13" style="1" customWidth="1"/>
    <col min="282" max="282" width="11.42578125" style="1" customWidth="1"/>
    <col min="283" max="283" width="11.7109375" style="1" customWidth="1"/>
    <col min="284" max="284" width="10" style="1" customWidth="1"/>
    <col min="285" max="285" width="10.140625" style="1" customWidth="1"/>
    <col min="286" max="286" width="13.7109375" style="1" customWidth="1"/>
    <col min="287" max="287" width="15.42578125" style="1" customWidth="1"/>
    <col min="288" max="288" width="13.42578125" style="1" customWidth="1"/>
    <col min="289" max="289" width="11.42578125" style="1" customWidth="1"/>
    <col min="290" max="290" width="16.5703125" style="1" customWidth="1"/>
    <col min="291" max="291" width="14.28515625" style="1" customWidth="1"/>
    <col min="292" max="292" width="12.7109375" style="1" customWidth="1"/>
    <col min="293" max="293" width="14.28515625" style="1" customWidth="1"/>
    <col min="294" max="294" width="13.7109375" style="1" customWidth="1"/>
    <col min="295" max="295" width="12.28515625" style="1" customWidth="1"/>
    <col min="296" max="300" width="10.28515625" style="1" customWidth="1"/>
    <col min="301" max="301" width="11.42578125" style="1" customWidth="1"/>
    <col min="302" max="302" width="13.7109375" style="1" customWidth="1"/>
    <col min="303" max="303" width="11.28515625" style="1" customWidth="1"/>
    <col min="304" max="304" width="16.140625" style="1" customWidth="1"/>
    <col min="305" max="305" width="12.85546875" style="1" customWidth="1"/>
    <col min="306" max="512" width="9.140625" style="1"/>
    <col min="513" max="513" width="51.140625" style="1" customWidth="1"/>
    <col min="514" max="514" width="12.140625" style="1" customWidth="1"/>
    <col min="515" max="515" width="10" style="1" customWidth="1"/>
    <col min="516" max="516" width="13" style="1" customWidth="1"/>
    <col min="517" max="517" width="11.5703125" style="1" customWidth="1"/>
    <col min="518" max="518" width="11.85546875" style="1" customWidth="1"/>
    <col min="519" max="519" width="12.140625" style="1" customWidth="1"/>
    <col min="520" max="520" width="12.28515625" style="1" customWidth="1"/>
    <col min="521" max="521" width="10.5703125" style="1" customWidth="1"/>
    <col min="522" max="523" width="12.140625" style="1" customWidth="1"/>
    <col min="524" max="524" width="13.42578125" style="1" customWidth="1"/>
    <col min="525" max="525" width="12.5703125" style="1" customWidth="1"/>
    <col min="526" max="526" width="10" style="1" customWidth="1"/>
    <col min="527" max="527" width="10.140625" style="1" customWidth="1"/>
    <col min="528" max="528" width="11.7109375" style="1" customWidth="1"/>
    <col min="529" max="529" width="11.85546875" style="1" customWidth="1"/>
    <col min="530" max="534" width="10.7109375" style="1" customWidth="1"/>
    <col min="535" max="535" width="14.42578125" style="1" customWidth="1"/>
    <col min="536" max="536" width="12.5703125" style="1" customWidth="1"/>
    <col min="537" max="537" width="13" style="1" customWidth="1"/>
    <col min="538" max="538" width="11.42578125" style="1" customWidth="1"/>
    <col min="539" max="539" width="11.7109375" style="1" customWidth="1"/>
    <col min="540" max="540" width="10" style="1" customWidth="1"/>
    <col min="541" max="541" width="10.140625" style="1" customWidth="1"/>
    <col min="542" max="542" width="13.7109375" style="1" customWidth="1"/>
    <col min="543" max="543" width="15.42578125" style="1" customWidth="1"/>
    <col min="544" max="544" width="13.42578125" style="1" customWidth="1"/>
    <col min="545" max="545" width="11.42578125" style="1" customWidth="1"/>
    <col min="546" max="546" width="16.5703125" style="1" customWidth="1"/>
    <col min="547" max="547" width="14.28515625" style="1" customWidth="1"/>
    <col min="548" max="548" width="12.7109375" style="1" customWidth="1"/>
    <col min="549" max="549" width="14.28515625" style="1" customWidth="1"/>
    <col min="550" max="550" width="13.7109375" style="1" customWidth="1"/>
    <col min="551" max="551" width="12.28515625" style="1" customWidth="1"/>
    <col min="552" max="556" width="10.28515625" style="1" customWidth="1"/>
    <col min="557" max="557" width="11.42578125" style="1" customWidth="1"/>
    <col min="558" max="558" width="13.7109375" style="1" customWidth="1"/>
    <col min="559" max="559" width="11.28515625" style="1" customWidth="1"/>
    <col min="560" max="560" width="16.140625" style="1" customWidth="1"/>
    <col min="561" max="561" width="12.85546875" style="1" customWidth="1"/>
    <col min="562" max="768" width="9.140625" style="1"/>
    <col min="769" max="769" width="51.140625" style="1" customWidth="1"/>
    <col min="770" max="770" width="12.140625" style="1" customWidth="1"/>
    <col min="771" max="771" width="10" style="1" customWidth="1"/>
    <col min="772" max="772" width="13" style="1" customWidth="1"/>
    <col min="773" max="773" width="11.5703125" style="1" customWidth="1"/>
    <col min="774" max="774" width="11.85546875" style="1" customWidth="1"/>
    <col min="775" max="775" width="12.140625" style="1" customWidth="1"/>
    <col min="776" max="776" width="12.28515625" style="1" customWidth="1"/>
    <col min="777" max="777" width="10.5703125" style="1" customWidth="1"/>
    <col min="778" max="779" width="12.140625" style="1" customWidth="1"/>
    <col min="780" max="780" width="13.42578125" style="1" customWidth="1"/>
    <col min="781" max="781" width="12.5703125" style="1" customWidth="1"/>
    <col min="782" max="782" width="10" style="1" customWidth="1"/>
    <col min="783" max="783" width="10.140625" style="1" customWidth="1"/>
    <col min="784" max="784" width="11.7109375" style="1" customWidth="1"/>
    <col min="785" max="785" width="11.85546875" style="1" customWidth="1"/>
    <col min="786" max="790" width="10.7109375" style="1" customWidth="1"/>
    <col min="791" max="791" width="14.42578125" style="1" customWidth="1"/>
    <col min="792" max="792" width="12.5703125" style="1" customWidth="1"/>
    <col min="793" max="793" width="13" style="1" customWidth="1"/>
    <col min="794" max="794" width="11.42578125" style="1" customWidth="1"/>
    <col min="795" max="795" width="11.7109375" style="1" customWidth="1"/>
    <col min="796" max="796" width="10" style="1" customWidth="1"/>
    <col min="797" max="797" width="10.140625" style="1" customWidth="1"/>
    <col min="798" max="798" width="13.7109375" style="1" customWidth="1"/>
    <col min="799" max="799" width="15.42578125" style="1" customWidth="1"/>
    <col min="800" max="800" width="13.42578125" style="1" customWidth="1"/>
    <col min="801" max="801" width="11.42578125" style="1" customWidth="1"/>
    <col min="802" max="802" width="16.5703125" style="1" customWidth="1"/>
    <col min="803" max="803" width="14.28515625" style="1" customWidth="1"/>
    <col min="804" max="804" width="12.7109375" style="1" customWidth="1"/>
    <col min="805" max="805" width="14.28515625" style="1" customWidth="1"/>
    <col min="806" max="806" width="13.7109375" style="1" customWidth="1"/>
    <col min="807" max="807" width="12.28515625" style="1" customWidth="1"/>
    <col min="808" max="812" width="10.28515625" style="1" customWidth="1"/>
    <col min="813" max="813" width="11.42578125" style="1" customWidth="1"/>
    <col min="814" max="814" width="13.7109375" style="1" customWidth="1"/>
    <col min="815" max="815" width="11.28515625" style="1" customWidth="1"/>
    <col min="816" max="816" width="16.140625" style="1" customWidth="1"/>
    <col min="817" max="817" width="12.85546875" style="1" customWidth="1"/>
    <col min="818" max="1024" width="9.140625" style="1"/>
    <col min="1025" max="1025" width="51.140625" style="1" customWidth="1"/>
    <col min="1026" max="1026" width="12.140625" style="1" customWidth="1"/>
    <col min="1027" max="1027" width="10" style="1" customWidth="1"/>
    <col min="1028" max="1028" width="13" style="1" customWidth="1"/>
    <col min="1029" max="1029" width="11.5703125" style="1" customWidth="1"/>
    <col min="1030" max="1030" width="11.85546875" style="1" customWidth="1"/>
    <col min="1031" max="1031" width="12.140625" style="1" customWidth="1"/>
    <col min="1032" max="1032" width="12.28515625" style="1" customWidth="1"/>
    <col min="1033" max="1033" width="10.5703125" style="1" customWidth="1"/>
    <col min="1034" max="1035" width="12.140625" style="1" customWidth="1"/>
    <col min="1036" max="1036" width="13.42578125" style="1" customWidth="1"/>
    <col min="1037" max="1037" width="12.5703125" style="1" customWidth="1"/>
    <col min="1038" max="1038" width="10" style="1" customWidth="1"/>
    <col min="1039" max="1039" width="10.140625" style="1" customWidth="1"/>
    <col min="1040" max="1040" width="11.7109375" style="1" customWidth="1"/>
    <col min="1041" max="1041" width="11.85546875" style="1" customWidth="1"/>
    <col min="1042" max="1046" width="10.7109375" style="1" customWidth="1"/>
    <col min="1047" max="1047" width="14.42578125" style="1" customWidth="1"/>
    <col min="1048" max="1048" width="12.5703125" style="1" customWidth="1"/>
    <col min="1049" max="1049" width="13" style="1" customWidth="1"/>
    <col min="1050" max="1050" width="11.42578125" style="1" customWidth="1"/>
    <col min="1051" max="1051" width="11.7109375" style="1" customWidth="1"/>
    <col min="1052" max="1052" width="10" style="1" customWidth="1"/>
    <col min="1053" max="1053" width="10.140625" style="1" customWidth="1"/>
    <col min="1054" max="1054" width="13.7109375" style="1" customWidth="1"/>
    <col min="1055" max="1055" width="15.42578125" style="1" customWidth="1"/>
    <col min="1056" max="1056" width="13.42578125" style="1" customWidth="1"/>
    <col min="1057" max="1057" width="11.42578125" style="1" customWidth="1"/>
    <col min="1058" max="1058" width="16.5703125" style="1" customWidth="1"/>
    <col min="1059" max="1059" width="14.28515625" style="1" customWidth="1"/>
    <col min="1060" max="1060" width="12.7109375" style="1" customWidth="1"/>
    <col min="1061" max="1061" width="14.28515625" style="1" customWidth="1"/>
    <col min="1062" max="1062" width="13.7109375" style="1" customWidth="1"/>
    <col min="1063" max="1063" width="12.28515625" style="1" customWidth="1"/>
    <col min="1064" max="1068" width="10.28515625" style="1" customWidth="1"/>
    <col min="1069" max="1069" width="11.42578125" style="1" customWidth="1"/>
    <col min="1070" max="1070" width="13.7109375" style="1" customWidth="1"/>
    <col min="1071" max="1071" width="11.28515625" style="1" customWidth="1"/>
    <col min="1072" max="1072" width="16.140625" style="1" customWidth="1"/>
    <col min="1073" max="1073" width="12.85546875" style="1" customWidth="1"/>
    <col min="1074" max="1280" width="9.140625" style="1"/>
    <col min="1281" max="1281" width="51.140625" style="1" customWidth="1"/>
    <col min="1282" max="1282" width="12.140625" style="1" customWidth="1"/>
    <col min="1283" max="1283" width="10" style="1" customWidth="1"/>
    <col min="1284" max="1284" width="13" style="1" customWidth="1"/>
    <col min="1285" max="1285" width="11.5703125" style="1" customWidth="1"/>
    <col min="1286" max="1286" width="11.85546875" style="1" customWidth="1"/>
    <col min="1287" max="1287" width="12.140625" style="1" customWidth="1"/>
    <col min="1288" max="1288" width="12.28515625" style="1" customWidth="1"/>
    <col min="1289" max="1289" width="10.5703125" style="1" customWidth="1"/>
    <col min="1290" max="1291" width="12.140625" style="1" customWidth="1"/>
    <col min="1292" max="1292" width="13.42578125" style="1" customWidth="1"/>
    <col min="1293" max="1293" width="12.5703125" style="1" customWidth="1"/>
    <col min="1294" max="1294" width="10" style="1" customWidth="1"/>
    <col min="1295" max="1295" width="10.140625" style="1" customWidth="1"/>
    <col min="1296" max="1296" width="11.7109375" style="1" customWidth="1"/>
    <col min="1297" max="1297" width="11.85546875" style="1" customWidth="1"/>
    <col min="1298" max="1302" width="10.7109375" style="1" customWidth="1"/>
    <col min="1303" max="1303" width="14.42578125" style="1" customWidth="1"/>
    <col min="1304" max="1304" width="12.5703125" style="1" customWidth="1"/>
    <col min="1305" max="1305" width="13" style="1" customWidth="1"/>
    <col min="1306" max="1306" width="11.42578125" style="1" customWidth="1"/>
    <col min="1307" max="1307" width="11.7109375" style="1" customWidth="1"/>
    <col min="1308" max="1308" width="10" style="1" customWidth="1"/>
    <col min="1309" max="1309" width="10.140625" style="1" customWidth="1"/>
    <col min="1310" max="1310" width="13.7109375" style="1" customWidth="1"/>
    <col min="1311" max="1311" width="15.42578125" style="1" customWidth="1"/>
    <col min="1312" max="1312" width="13.42578125" style="1" customWidth="1"/>
    <col min="1313" max="1313" width="11.42578125" style="1" customWidth="1"/>
    <col min="1314" max="1314" width="16.5703125" style="1" customWidth="1"/>
    <col min="1315" max="1315" width="14.28515625" style="1" customWidth="1"/>
    <col min="1316" max="1316" width="12.7109375" style="1" customWidth="1"/>
    <col min="1317" max="1317" width="14.28515625" style="1" customWidth="1"/>
    <col min="1318" max="1318" width="13.7109375" style="1" customWidth="1"/>
    <col min="1319" max="1319" width="12.28515625" style="1" customWidth="1"/>
    <col min="1320" max="1324" width="10.28515625" style="1" customWidth="1"/>
    <col min="1325" max="1325" width="11.42578125" style="1" customWidth="1"/>
    <col min="1326" max="1326" width="13.7109375" style="1" customWidth="1"/>
    <col min="1327" max="1327" width="11.28515625" style="1" customWidth="1"/>
    <col min="1328" max="1328" width="16.140625" style="1" customWidth="1"/>
    <col min="1329" max="1329" width="12.85546875" style="1" customWidth="1"/>
    <col min="1330" max="1536" width="9.140625" style="1"/>
    <col min="1537" max="1537" width="51.140625" style="1" customWidth="1"/>
    <col min="1538" max="1538" width="12.140625" style="1" customWidth="1"/>
    <col min="1539" max="1539" width="10" style="1" customWidth="1"/>
    <col min="1540" max="1540" width="13" style="1" customWidth="1"/>
    <col min="1541" max="1541" width="11.5703125" style="1" customWidth="1"/>
    <col min="1542" max="1542" width="11.85546875" style="1" customWidth="1"/>
    <col min="1543" max="1543" width="12.140625" style="1" customWidth="1"/>
    <col min="1544" max="1544" width="12.28515625" style="1" customWidth="1"/>
    <col min="1545" max="1545" width="10.5703125" style="1" customWidth="1"/>
    <col min="1546" max="1547" width="12.140625" style="1" customWidth="1"/>
    <col min="1548" max="1548" width="13.42578125" style="1" customWidth="1"/>
    <col min="1549" max="1549" width="12.5703125" style="1" customWidth="1"/>
    <col min="1550" max="1550" width="10" style="1" customWidth="1"/>
    <col min="1551" max="1551" width="10.140625" style="1" customWidth="1"/>
    <col min="1552" max="1552" width="11.7109375" style="1" customWidth="1"/>
    <col min="1553" max="1553" width="11.85546875" style="1" customWidth="1"/>
    <col min="1554" max="1558" width="10.7109375" style="1" customWidth="1"/>
    <col min="1559" max="1559" width="14.42578125" style="1" customWidth="1"/>
    <col min="1560" max="1560" width="12.5703125" style="1" customWidth="1"/>
    <col min="1561" max="1561" width="13" style="1" customWidth="1"/>
    <col min="1562" max="1562" width="11.42578125" style="1" customWidth="1"/>
    <col min="1563" max="1563" width="11.7109375" style="1" customWidth="1"/>
    <col min="1564" max="1564" width="10" style="1" customWidth="1"/>
    <col min="1565" max="1565" width="10.140625" style="1" customWidth="1"/>
    <col min="1566" max="1566" width="13.7109375" style="1" customWidth="1"/>
    <col min="1567" max="1567" width="15.42578125" style="1" customWidth="1"/>
    <col min="1568" max="1568" width="13.42578125" style="1" customWidth="1"/>
    <col min="1569" max="1569" width="11.42578125" style="1" customWidth="1"/>
    <col min="1570" max="1570" width="16.5703125" style="1" customWidth="1"/>
    <col min="1571" max="1571" width="14.28515625" style="1" customWidth="1"/>
    <col min="1572" max="1572" width="12.7109375" style="1" customWidth="1"/>
    <col min="1573" max="1573" width="14.28515625" style="1" customWidth="1"/>
    <col min="1574" max="1574" width="13.7109375" style="1" customWidth="1"/>
    <col min="1575" max="1575" width="12.28515625" style="1" customWidth="1"/>
    <col min="1576" max="1580" width="10.28515625" style="1" customWidth="1"/>
    <col min="1581" max="1581" width="11.42578125" style="1" customWidth="1"/>
    <col min="1582" max="1582" width="13.7109375" style="1" customWidth="1"/>
    <col min="1583" max="1583" width="11.28515625" style="1" customWidth="1"/>
    <col min="1584" max="1584" width="16.140625" style="1" customWidth="1"/>
    <col min="1585" max="1585" width="12.85546875" style="1" customWidth="1"/>
    <col min="1586" max="1792" width="9.140625" style="1"/>
    <col min="1793" max="1793" width="51.140625" style="1" customWidth="1"/>
    <col min="1794" max="1794" width="12.140625" style="1" customWidth="1"/>
    <col min="1795" max="1795" width="10" style="1" customWidth="1"/>
    <col min="1796" max="1796" width="13" style="1" customWidth="1"/>
    <col min="1797" max="1797" width="11.5703125" style="1" customWidth="1"/>
    <col min="1798" max="1798" width="11.85546875" style="1" customWidth="1"/>
    <col min="1799" max="1799" width="12.140625" style="1" customWidth="1"/>
    <col min="1800" max="1800" width="12.28515625" style="1" customWidth="1"/>
    <col min="1801" max="1801" width="10.5703125" style="1" customWidth="1"/>
    <col min="1802" max="1803" width="12.140625" style="1" customWidth="1"/>
    <col min="1804" max="1804" width="13.42578125" style="1" customWidth="1"/>
    <col min="1805" max="1805" width="12.5703125" style="1" customWidth="1"/>
    <col min="1806" max="1806" width="10" style="1" customWidth="1"/>
    <col min="1807" max="1807" width="10.140625" style="1" customWidth="1"/>
    <col min="1808" max="1808" width="11.7109375" style="1" customWidth="1"/>
    <col min="1809" max="1809" width="11.85546875" style="1" customWidth="1"/>
    <col min="1810" max="1814" width="10.7109375" style="1" customWidth="1"/>
    <col min="1815" max="1815" width="14.42578125" style="1" customWidth="1"/>
    <col min="1816" max="1816" width="12.5703125" style="1" customWidth="1"/>
    <col min="1817" max="1817" width="13" style="1" customWidth="1"/>
    <col min="1818" max="1818" width="11.42578125" style="1" customWidth="1"/>
    <col min="1819" max="1819" width="11.7109375" style="1" customWidth="1"/>
    <col min="1820" max="1820" width="10" style="1" customWidth="1"/>
    <col min="1821" max="1821" width="10.140625" style="1" customWidth="1"/>
    <col min="1822" max="1822" width="13.7109375" style="1" customWidth="1"/>
    <col min="1823" max="1823" width="15.42578125" style="1" customWidth="1"/>
    <col min="1824" max="1824" width="13.42578125" style="1" customWidth="1"/>
    <col min="1825" max="1825" width="11.42578125" style="1" customWidth="1"/>
    <col min="1826" max="1826" width="16.5703125" style="1" customWidth="1"/>
    <col min="1827" max="1827" width="14.28515625" style="1" customWidth="1"/>
    <col min="1828" max="1828" width="12.7109375" style="1" customWidth="1"/>
    <col min="1829" max="1829" width="14.28515625" style="1" customWidth="1"/>
    <col min="1830" max="1830" width="13.7109375" style="1" customWidth="1"/>
    <col min="1831" max="1831" width="12.28515625" style="1" customWidth="1"/>
    <col min="1832" max="1836" width="10.28515625" style="1" customWidth="1"/>
    <col min="1837" max="1837" width="11.42578125" style="1" customWidth="1"/>
    <col min="1838" max="1838" width="13.7109375" style="1" customWidth="1"/>
    <col min="1839" max="1839" width="11.28515625" style="1" customWidth="1"/>
    <col min="1840" max="1840" width="16.140625" style="1" customWidth="1"/>
    <col min="1841" max="1841" width="12.85546875" style="1" customWidth="1"/>
    <col min="1842" max="2048" width="9.140625" style="1"/>
    <col min="2049" max="2049" width="51.140625" style="1" customWidth="1"/>
    <col min="2050" max="2050" width="12.140625" style="1" customWidth="1"/>
    <col min="2051" max="2051" width="10" style="1" customWidth="1"/>
    <col min="2052" max="2052" width="13" style="1" customWidth="1"/>
    <col min="2053" max="2053" width="11.5703125" style="1" customWidth="1"/>
    <col min="2054" max="2054" width="11.85546875" style="1" customWidth="1"/>
    <col min="2055" max="2055" width="12.140625" style="1" customWidth="1"/>
    <col min="2056" max="2056" width="12.28515625" style="1" customWidth="1"/>
    <col min="2057" max="2057" width="10.5703125" style="1" customWidth="1"/>
    <col min="2058" max="2059" width="12.140625" style="1" customWidth="1"/>
    <col min="2060" max="2060" width="13.42578125" style="1" customWidth="1"/>
    <col min="2061" max="2061" width="12.5703125" style="1" customWidth="1"/>
    <col min="2062" max="2062" width="10" style="1" customWidth="1"/>
    <col min="2063" max="2063" width="10.140625" style="1" customWidth="1"/>
    <col min="2064" max="2064" width="11.7109375" style="1" customWidth="1"/>
    <col min="2065" max="2065" width="11.85546875" style="1" customWidth="1"/>
    <col min="2066" max="2070" width="10.7109375" style="1" customWidth="1"/>
    <col min="2071" max="2071" width="14.42578125" style="1" customWidth="1"/>
    <col min="2072" max="2072" width="12.5703125" style="1" customWidth="1"/>
    <col min="2073" max="2073" width="13" style="1" customWidth="1"/>
    <col min="2074" max="2074" width="11.42578125" style="1" customWidth="1"/>
    <col min="2075" max="2075" width="11.7109375" style="1" customWidth="1"/>
    <col min="2076" max="2076" width="10" style="1" customWidth="1"/>
    <col min="2077" max="2077" width="10.140625" style="1" customWidth="1"/>
    <col min="2078" max="2078" width="13.7109375" style="1" customWidth="1"/>
    <col min="2079" max="2079" width="15.42578125" style="1" customWidth="1"/>
    <col min="2080" max="2080" width="13.42578125" style="1" customWidth="1"/>
    <col min="2081" max="2081" width="11.42578125" style="1" customWidth="1"/>
    <col min="2082" max="2082" width="16.5703125" style="1" customWidth="1"/>
    <col min="2083" max="2083" width="14.28515625" style="1" customWidth="1"/>
    <col min="2084" max="2084" width="12.7109375" style="1" customWidth="1"/>
    <col min="2085" max="2085" width="14.28515625" style="1" customWidth="1"/>
    <col min="2086" max="2086" width="13.7109375" style="1" customWidth="1"/>
    <col min="2087" max="2087" width="12.28515625" style="1" customWidth="1"/>
    <col min="2088" max="2092" width="10.28515625" style="1" customWidth="1"/>
    <col min="2093" max="2093" width="11.42578125" style="1" customWidth="1"/>
    <col min="2094" max="2094" width="13.7109375" style="1" customWidth="1"/>
    <col min="2095" max="2095" width="11.28515625" style="1" customWidth="1"/>
    <col min="2096" max="2096" width="16.140625" style="1" customWidth="1"/>
    <col min="2097" max="2097" width="12.85546875" style="1" customWidth="1"/>
    <col min="2098" max="2304" width="9.140625" style="1"/>
    <col min="2305" max="2305" width="51.140625" style="1" customWidth="1"/>
    <col min="2306" max="2306" width="12.140625" style="1" customWidth="1"/>
    <col min="2307" max="2307" width="10" style="1" customWidth="1"/>
    <col min="2308" max="2308" width="13" style="1" customWidth="1"/>
    <col min="2309" max="2309" width="11.5703125" style="1" customWidth="1"/>
    <col min="2310" max="2310" width="11.85546875" style="1" customWidth="1"/>
    <col min="2311" max="2311" width="12.140625" style="1" customWidth="1"/>
    <col min="2312" max="2312" width="12.28515625" style="1" customWidth="1"/>
    <col min="2313" max="2313" width="10.5703125" style="1" customWidth="1"/>
    <col min="2314" max="2315" width="12.140625" style="1" customWidth="1"/>
    <col min="2316" max="2316" width="13.42578125" style="1" customWidth="1"/>
    <col min="2317" max="2317" width="12.5703125" style="1" customWidth="1"/>
    <col min="2318" max="2318" width="10" style="1" customWidth="1"/>
    <col min="2319" max="2319" width="10.140625" style="1" customWidth="1"/>
    <col min="2320" max="2320" width="11.7109375" style="1" customWidth="1"/>
    <col min="2321" max="2321" width="11.85546875" style="1" customWidth="1"/>
    <col min="2322" max="2326" width="10.7109375" style="1" customWidth="1"/>
    <col min="2327" max="2327" width="14.42578125" style="1" customWidth="1"/>
    <col min="2328" max="2328" width="12.5703125" style="1" customWidth="1"/>
    <col min="2329" max="2329" width="13" style="1" customWidth="1"/>
    <col min="2330" max="2330" width="11.42578125" style="1" customWidth="1"/>
    <col min="2331" max="2331" width="11.7109375" style="1" customWidth="1"/>
    <col min="2332" max="2332" width="10" style="1" customWidth="1"/>
    <col min="2333" max="2333" width="10.140625" style="1" customWidth="1"/>
    <col min="2334" max="2334" width="13.7109375" style="1" customWidth="1"/>
    <col min="2335" max="2335" width="15.42578125" style="1" customWidth="1"/>
    <col min="2336" max="2336" width="13.42578125" style="1" customWidth="1"/>
    <col min="2337" max="2337" width="11.42578125" style="1" customWidth="1"/>
    <col min="2338" max="2338" width="16.5703125" style="1" customWidth="1"/>
    <col min="2339" max="2339" width="14.28515625" style="1" customWidth="1"/>
    <col min="2340" max="2340" width="12.7109375" style="1" customWidth="1"/>
    <col min="2341" max="2341" width="14.28515625" style="1" customWidth="1"/>
    <col min="2342" max="2342" width="13.7109375" style="1" customWidth="1"/>
    <col min="2343" max="2343" width="12.28515625" style="1" customWidth="1"/>
    <col min="2344" max="2348" width="10.28515625" style="1" customWidth="1"/>
    <col min="2349" max="2349" width="11.42578125" style="1" customWidth="1"/>
    <col min="2350" max="2350" width="13.7109375" style="1" customWidth="1"/>
    <col min="2351" max="2351" width="11.28515625" style="1" customWidth="1"/>
    <col min="2352" max="2352" width="16.140625" style="1" customWidth="1"/>
    <col min="2353" max="2353" width="12.85546875" style="1" customWidth="1"/>
    <col min="2354" max="2560" width="9.140625" style="1"/>
    <col min="2561" max="2561" width="51.140625" style="1" customWidth="1"/>
    <col min="2562" max="2562" width="12.140625" style="1" customWidth="1"/>
    <col min="2563" max="2563" width="10" style="1" customWidth="1"/>
    <col min="2564" max="2564" width="13" style="1" customWidth="1"/>
    <col min="2565" max="2565" width="11.5703125" style="1" customWidth="1"/>
    <col min="2566" max="2566" width="11.85546875" style="1" customWidth="1"/>
    <col min="2567" max="2567" width="12.140625" style="1" customWidth="1"/>
    <col min="2568" max="2568" width="12.28515625" style="1" customWidth="1"/>
    <col min="2569" max="2569" width="10.5703125" style="1" customWidth="1"/>
    <col min="2570" max="2571" width="12.140625" style="1" customWidth="1"/>
    <col min="2572" max="2572" width="13.42578125" style="1" customWidth="1"/>
    <col min="2573" max="2573" width="12.5703125" style="1" customWidth="1"/>
    <col min="2574" max="2574" width="10" style="1" customWidth="1"/>
    <col min="2575" max="2575" width="10.140625" style="1" customWidth="1"/>
    <col min="2576" max="2576" width="11.7109375" style="1" customWidth="1"/>
    <col min="2577" max="2577" width="11.85546875" style="1" customWidth="1"/>
    <col min="2578" max="2582" width="10.7109375" style="1" customWidth="1"/>
    <col min="2583" max="2583" width="14.42578125" style="1" customWidth="1"/>
    <col min="2584" max="2584" width="12.5703125" style="1" customWidth="1"/>
    <col min="2585" max="2585" width="13" style="1" customWidth="1"/>
    <col min="2586" max="2586" width="11.42578125" style="1" customWidth="1"/>
    <col min="2587" max="2587" width="11.7109375" style="1" customWidth="1"/>
    <col min="2588" max="2588" width="10" style="1" customWidth="1"/>
    <col min="2589" max="2589" width="10.140625" style="1" customWidth="1"/>
    <col min="2590" max="2590" width="13.7109375" style="1" customWidth="1"/>
    <col min="2591" max="2591" width="15.42578125" style="1" customWidth="1"/>
    <col min="2592" max="2592" width="13.42578125" style="1" customWidth="1"/>
    <col min="2593" max="2593" width="11.42578125" style="1" customWidth="1"/>
    <col min="2594" max="2594" width="16.5703125" style="1" customWidth="1"/>
    <col min="2595" max="2595" width="14.28515625" style="1" customWidth="1"/>
    <col min="2596" max="2596" width="12.7109375" style="1" customWidth="1"/>
    <col min="2597" max="2597" width="14.28515625" style="1" customWidth="1"/>
    <col min="2598" max="2598" width="13.7109375" style="1" customWidth="1"/>
    <col min="2599" max="2599" width="12.28515625" style="1" customWidth="1"/>
    <col min="2600" max="2604" width="10.28515625" style="1" customWidth="1"/>
    <col min="2605" max="2605" width="11.42578125" style="1" customWidth="1"/>
    <col min="2606" max="2606" width="13.7109375" style="1" customWidth="1"/>
    <col min="2607" max="2607" width="11.28515625" style="1" customWidth="1"/>
    <col min="2608" max="2608" width="16.140625" style="1" customWidth="1"/>
    <col min="2609" max="2609" width="12.85546875" style="1" customWidth="1"/>
    <col min="2610" max="2816" width="9.140625" style="1"/>
    <col min="2817" max="2817" width="51.140625" style="1" customWidth="1"/>
    <col min="2818" max="2818" width="12.140625" style="1" customWidth="1"/>
    <col min="2819" max="2819" width="10" style="1" customWidth="1"/>
    <col min="2820" max="2820" width="13" style="1" customWidth="1"/>
    <col min="2821" max="2821" width="11.5703125" style="1" customWidth="1"/>
    <col min="2822" max="2822" width="11.85546875" style="1" customWidth="1"/>
    <col min="2823" max="2823" width="12.140625" style="1" customWidth="1"/>
    <col min="2824" max="2824" width="12.28515625" style="1" customWidth="1"/>
    <col min="2825" max="2825" width="10.5703125" style="1" customWidth="1"/>
    <col min="2826" max="2827" width="12.140625" style="1" customWidth="1"/>
    <col min="2828" max="2828" width="13.42578125" style="1" customWidth="1"/>
    <col min="2829" max="2829" width="12.5703125" style="1" customWidth="1"/>
    <col min="2830" max="2830" width="10" style="1" customWidth="1"/>
    <col min="2831" max="2831" width="10.140625" style="1" customWidth="1"/>
    <col min="2832" max="2832" width="11.7109375" style="1" customWidth="1"/>
    <col min="2833" max="2833" width="11.85546875" style="1" customWidth="1"/>
    <col min="2834" max="2838" width="10.7109375" style="1" customWidth="1"/>
    <col min="2839" max="2839" width="14.42578125" style="1" customWidth="1"/>
    <col min="2840" max="2840" width="12.5703125" style="1" customWidth="1"/>
    <col min="2841" max="2841" width="13" style="1" customWidth="1"/>
    <col min="2842" max="2842" width="11.42578125" style="1" customWidth="1"/>
    <col min="2843" max="2843" width="11.7109375" style="1" customWidth="1"/>
    <col min="2844" max="2844" width="10" style="1" customWidth="1"/>
    <col min="2845" max="2845" width="10.140625" style="1" customWidth="1"/>
    <col min="2846" max="2846" width="13.7109375" style="1" customWidth="1"/>
    <col min="2847" max="2847" width="15.42578125" style="1" customWidth="1"/>
    <col min="2848" max="2848" width="13.42578125" style="1" customWidth="1"/>
    <col min="2849" max="2849" width="11.42578125" style="1" customWidth="1"/>
    <col min="2850" max="2850" width="16.5703125" style="1" customWidth="1"/>
    <col min="2851" max="2851" width="14.28515625" style="1" customWidth="1"/>
    <col min="2852" max="2852" width="12.7109375" style="1" customWidth="1"/>
    <col min="2853" max="2853" width="14.28515625" style="1" customWidth="1"/>
    <col min="2854" max="2854" width="13.7109375" style="1" customWidth="1"/>
    <col min="2855" max="2855" width="12.28515625" style="1" customWidth="1"/>
    <col min="2856" max="2860" width="10.28515625" style="1" customWidth="1"/>
    <col min="2861" max="2861" width="11.42578125" style="1" customWidth="1"/>
    <col min="2862" max="2862" width="13.7109375" style="1" customWidth="1"/>
    <col min="2863" max="2863" width="11.28515625" style="1" customWidth="1"/>
    <col min="2864" max="2864" width="16.140625" style="1" customWidth="1"/>
    <col min="2865" max="2865" width="12.85546875" style="1" customWidth="1"/>
    <col min="2866" max="3072" width="9.140625" style="1"/>
    <col min="3073" max="3073" width="51.140625" style="1" customWidth="1"/>
    <col min="3074" max="3074" width="12.140625" style="1" customWidth="1"/>
    <col min="3075" max="3075" width="10" style="1" customWidth="1"/>
    <col min="3076" max="3076" width="13" style="1" customWidth="1"/>
    <col min="3077" max="3077" width="11.5703125" style="1" customWidth="1"/>
    <col min="3078" max="3078" width="11.85546875" style="1" customWidth="1"/>
    <col min="3079" max="3079" width="12.140625" style="1" customWidth="1"/>
    <col min="3080" max="3080" width="12.28515625" style="1" customWidth="1"/>
    <col min="3081" max="3081" width="10.5703125" style="1" customWidth="1"/>
    <col min="3082" max="3083" width="12.140625" style="1" customWidth="1"/>
    <col min="3084" max="3084" width="13.42578125" style="1" customWidth="1"/>
    <col min="3085" max="3085" width="12.5703125" style="1" customWidth="1"/>
    <col min="3086" max="3086" width="10" style="1" customWidth="1"/>
    <col min="3087" max="3087" width="10.140625" style="1" customWidth="1"/>
    <col min="3088" max="3088" width="11.7109375" style="1" customWidth="1"/>
    <col min="3089" max="3089" width="11.85546875" style="1" customWidth="1"/>
    <col min="3090" max="3094" width="10.7109375" style="1" customWidth="1"/>
    <col min="3095" max="3095" width="14.42578125" style="1" customWidth="1"/>
    <col min="3096" max="3096" width="12.5703125" style="1" customWidth="1"/>
    <col min="3097" max="3097" width="13" style="1" customWidth="1"/>
    <col min="3098" max="3098" width="11.42578125" style="1" customWidth="1"/>
    <col min="3099" max="3099" width="11.7109375" style="1" customWidth="1"/>
    <col min="3100" max="3100" width="10" style="1" customWidth="1"/>
    <col min="3101" max="3101" width="10.140625" style="1" customWidth="1"/>
    <col min="3102" max="3102" width="13.7109375" style="1" customWidth="1"/>
    <col min="3103" max="3103" width="15.42578125" style="1" customWidth="1"/>
    <col min="3104" max="3104" width="13.42578125" style="1" customWidth="1"/>
    <col min="3105" max="3105" width="11.42578125" style="1" customWidth="1"/>
    <col min="3106" max="3106" width="16.5703125" style="1" customWidth="1"/>
    <col min="3107" max="3107" width="14.28515625" style="1" customWidth="1"/>
    <col min="3108" max="3108" width="12.7109375" style="1" customWidth="1"/>
    <col min="3109" max="3109" width="14.28515625" style="1" customWidth="1"/>
    <col min="3110" max="3110" width="13.7109375" style="1" customWidth="1"/>
    <col min="3111" max="3111" width="12.28515625" style="1" customWidth="1"/>
    <col min="3112" max="3116" width="10.28515625" style="1" customWidth="1"/>
    <col min="3117" max="3117" width="11.42578125" style="1" customWidth="1"/>
    <col min="3118" max="3118" width="13.7109375" style="1" customWidth="1"/>
    <col min="3119" max="3119" width="11.28515625" style="1" customWidth="1"/>
    <col min="3120" max="3120" width="16.140625" style="1" customWidth="1"/>
    <col min="3121" max="3121" width="12.85546875" style="1" customWidth="1"/>
    <col min="3122" max="3328" width="9.140625" style="1"/>
    <col min="3329" max="3329" width="51.140625" style="1" customWidth="1"/>
    <col min="3330" max="3330" width="12.140625" style="1" customWidth="1"/>
    <col min="3331" max="3331" width="10" style="1" customWidth="1"/>
    <col min="3332" max="3332" width="13" style="1" customWidth="1"/>
    <col min="3333" max="3333" width="11.5703125" style="1" customWidth="1"/>
    <col min="3334" max="3334" width="11.85546875" style="1" customWidth="1"/>
    <col min="3335" max="3335" width="12.140625" style="1" customWidth="1"/>
    <col min="3336" max="3336" width="12.28515625" style="1" customWidth="1"/>
    <col min="3337" max="3337" width="10.5703125" style="1" customWidth="1"/>
    <col min="3338" max="3339" width="12.140625" style="1" customWidth="1"/>
    <col min="3340" max="3340" width="13.42578125" style="1" customWidth="1"/>
    <col min="3341" max="3341" width="12.5703125" style="1" customWidth="1"/>
    <col min="3342" max="3342" width="10" style="1" customWidth="1"/>
    <col min="3343" max="3343" width="10.140625" style="1" customWidth="1"/>
    <col min="3344" max="3344" width="11.7109375" style="1" customWidth="1"/>
    <col min="3345" max="3345" width="11.85546875" style="1" customWidth="1"/>
    <col min="3346" max="3350" width="10.7109375" style="1" customWidth="1"/>
    <col min="3351" max="3351" width="14.42578125" style="1" customWidth="1"/>
    <col min="3352" max="3352" width="12.5703125" style="1" customWidth="1"/>
    <col min="3353" max="3353" width="13" style="1" customWidth="1"/>
    <col min="3354" max="3354" width="11.42578125" style="1" customWidth="1"/>
    <col min="3355" max="3355" width="11.7109375" style="1" customWidth="1"/>
    <col min="3356" max="3356" width="10" style="1" customWidth="1"/>
    <col min="3357" max="3357" width="10.140625" style="1" customWidth="1"/>
    <col min="3358" max="3358" width="13.7109375" style="1" customWidth="1"/>
    <col min="3359" max="3359" width="15.42578125" style="1" customWidth="1"/>
    <col min="3360" max="3360" width="13.42578125" style="1" customWidth="1"/>
    <col min="3361" max="3361" width="11.42578125" style="1" customWidth="1"/>
    <col min="3362" max="3362" width="16.5703125" style="1" customWidth="1"/>
    <col min="3363" max="3363" width="14.28515625" style="1" customWidth="1"/>
    <col min="3364" max="3364" width="12.7109375" style="1" customWidth="1"/>
    <col min="3365" max="3365" width="14.28515625" style="1" customWidth="1"/>
    <col min="3366" max="3366" width="13.7109375" style="1" customWidth="1"/>
    <col min="3367" max="3367" width="12.28515625" style="1" customWidth="1"/>
    <col min="3368" max="3372" width="10.28515625" style="1" customWidth="1"/>
    <col min="3373" max="3373" width="11.42578125" style="1" customWidth="1"/>
    <col min="3374" max="3374" width="13.7109375" style="1" customWidth="1"/>
    <col min="3375" max="3375" width="11.28515625" style="1" customWidth="1"/>
    <col min="3376" max="3376" width="16.140625" style="1" customWidth="1"/>
    <col min="3377" max="3377" width="12.85546875" style="1" customWidth="1"/>
    <col min="3378" max="3584" width="9.140625" style="1"/>
    <col min="3585" max="3585" width="51.140625" style="1" customWidth="1"/>
    <col min="3586" max="3586" width="12.140625" style="1" customWidth="1"/>
    <col min="3587" max="3587" width="10" style="1" customWidth="1"/>
    <col min="3588" max="3588" width="13" style="1" customWidth="1"/>
    <col min="3589" max="3589" width="11.5703125" style="1" customWidth="1"/>
    <col min="3590" max="3590" width="11.85546875" style="1" customWidth="1"/>
    <col min="3591" max="3591" width="12.140625" style="1" customWidth="1"/>
    <col min="3592" max="3592" width="12.28515625" style="1" customWidth="1"/>
    <col min="3593" max="3593" width="10.5703125" style="1" customWidth="1"/>
    <col min="3594" max="3595" width="12.140625" style="1" customWidth="1"/>
    <col min="3596" max="3596" width="13.42578125" style="1" customWidth="1"/>
    <col min="3597" max="3597" width="12.5703125" style="1" customWidth="1"/>
    <col min="3598" max="3598" width="10" style="1" customWidth="1"/>
    <col min="3599" max="3599" width="10.140625" style="1" customWidth="1"/>
    <col min="3600" max="3600" width="11.7109375" style="1" customWidth="1"/>
    <col min="3601" max="3601" width="11.85546875" style="1" customWidth="1"/>
    <col min="3602" max="3606" width="10.7109375" style="1" customWidth="1"/>
    <col min="3607" max="3607" width="14.42578125" style="1" customWidth="1"/>
    <col min="3608" max="3608" width="12.5703125" style="1" customWidth="1"/>
    <col min="3609" max="3609" width="13" style="1" customWidth="1"/>
    <col min="3610" max="3610" width="11.42578125" style="1" customWidth="1"/>
    <col min="3611" max="3611" width="11.7109375" style="1" customWidth="1"/>
    <col min="3612" max="3612" width="10" style="1" customWidth="1"/>
    <col min="3613" max="3613" width="10.140625" style="1" customWidth="1"/>
    <col min="3614" max="3614" width="13.7109375" style="1" customWidth="1"/>
    <col min="3615" max="3615" width="15.42578125" style="1" customWidth="1"/>
    <col min="3616" max="3616" width="13.42578125" style="1" customWidth="1"/>
    <col min="3617" max="3617" width="11.42578125" style="1" customWidth="1"/>
    <col min="3618" max="3618" width="16.5703125" style="1" customWidth="1"/>
    <col min="3619" max="3619" width="14.28515625" style="1" customWidth="1"/>
    <col min="3620" max="3620" width="12.7109375" style="1" customWidth="1"/>
    <col min="3621" max="3621" width="14.28515625" style="1" customWidth="1"/>
    <col min="3622" max="3622" width="13.7109375" style="1" customWidth="1"/>
    <col min="3623" max="3623" width="12.28515625" style="1" customWidth="1"/>
    <col min="3624" max="3628" width="10.28515625" style="1" customWidth="1"/>
    <col min="3629" max="3629" width="11.42578125" style="1" customWidth="1"/>
    <col min="3630" max="3630" width="13.7109375" style="1" customWidth="1"/>
    <col min="3631" max="3631" width="11.28515625" style="1" customWidth="1"/>
    <col min="3632" max="3632" width="16.140625" style="1" customWidth="1"/>
    <col min="3633" max="3633" width="12.85546875" style="1" customWidth="1"/>
    <col min="3634" max="3840" width="9.140625" style="1"/>
    <col min="3841" max="3841" width="51.140625" style="1" customWidth="1"/>
    <col min="3842" max="3842" width="12.140625" style="1" customWidth="1"/>
    <col min="3843" max="3843" width="10" style="1" customWidth="1"/>
    <col min="3844" max="3844" width="13" style="1" customWidth="1"/>
    <col min="3845" max="3845" width="11.5703125" style="1" customWidth="1"/>
    <col min="3846" max="3846" width="11.85546875" style="1" customWidth="1"/>
    <col min="3847" max="3847" width="12.140625" style="1" customWidth="1"/>
    <col min="3848" max="3848" width="12.28515625" style="1" customWidth="1"/>
    <col min="3849" max="3849" width="10.5703125" style="1" customWidth="1"/>
    <col min="3850" max="3851" width="12.140625" style="1" customWidth="1"/>
    <col min="3852" max="3852" width="13.42578125" style="1" customWidth="1"/>
    <col min="3853" max="3853" width="12.5703125" style="1" customWidth="1"/>
    <col min="3854" max="3854" width="10" style="1" customWidth="1"/>
    <col min="3855" max="3855" width="10.140625" style="1" customWidth="1"/>
    <col min="3856" max="3856" width="11.7109375" style="1" customWidth="1"/>
    <col min="3857" max="3857" width="11.85546875" style="1" customWidth="1"/>
    <col min="3858" max="3862" width="10.7109375" style="1" customWidth="1"/>
    <col min="3863" max="3863" width="14.42578125" style="1" customWidth="1"/>
    <col min="3864" max="3864" width="12.5703125" style="1" customWidth="1"/>
    <col min="3865" max="3865" width="13" style="1" customWidth="1"/>
    <col min="3866" max="3866" width="11.42578125" style="1" customWidth="1"/>
    <col min="3867" max="3867" width="11.7109375" style="1" customWidth="1"/>
    <col min="3868" max="3868" width="10" style="1" customWidth="1"/>
    <col min="3869" max="3869" width="10.140625" style="1" customWidth="1"/>
    <col min="3870" max="3870" width="13.7109375" style="1" customWidth="1"/>
    <col min="3871" max="3871" width="15.42578125" style="1" customWidth="1"/>
    <col min="3872" max="3872" width="13.42578125" style="1" customWidth="1"/>
    <col min="3873" max="3873" width="11.42578125" style="1" customWidth="1"/>
    <col min="3874" max="3874" width="16.5703125" style="1" customWidth="1"/>
    <col min="3875" max="3875" width="14.28515625" style="1" customWidth="1"/>
    <col min="3876" max="3876" width="12.7109375" style="1" customWidth="1"/>
    <col min="3877" max="3877" width="14.28515625" style="1" customWidth="1"/>
    <col min="3878" max="3878" width="13.7109375" style="1" customWidth="1"/>
    <col min="3879" max="3879" width="12.28515625" style="1" customWidth="1"/>
    <col min="3880" max="3884" width="10.28515625" style="1" customWidth="1"/>
    <col min="3885" max="3885" width="11.42578125" style="1" customWidth="1"/>
    <col min="3886" max="3886" width="13.7109375" style="1" customWidth="1"/>
    <col min="3887" max="3887" width="11.28515625" style="1" customWidth="1"/>
    <col min="3888" max="3888" width="16.140625" style="1" customWidth="1"/>
    <col min="3889" max="3889" width="12.85546875" style="1" customWidth="1"/>
    <col min="3890" max="4096" width="9.140625" style="1"/>
    <col min="4097" max="4097" width="51.140625" style="1" customWidth="1"/>
    <col min="4098" max="4098" width="12.140625" style="1" customWidth="1"/>
    <col min="4099" max="4099" width="10" style="1" customWidth="1"/>
    <col min="4100" max="4100" width="13" style="1" customWidth="1"/>
    <col min="4101" max="4101" width="11.5703125" style="1" customWidth="1"/>
    <col min="4102" max="4102" width="11.85546875" style="1" customWidth="1"/>
    <col min="4103" max="4103" width="12.140625" style="1" customWidth="1"/>
    <col min="4104" max="4104" width="12.28515625" style="1" customWidth="1"/>
    <col min="4105" max="4105" width="10.5703125" style="1" customWidth="1"/>
    <col min="4106" max="4107" width="12.140625" style="1" customWidth="1"/>
    <col min="4108" max="4108" width="13.42578125" style="1" customWidth="1"/>
    <col min="4109" max="4109" width="12.5703125" style="1" customWidth="1"/>
    <col min="4110" max="4110" width="10" style="1" customWidth="1"/>
    <col min="4111" max="4111" width="10.140625" style="1" customWidth="1"/>
    <col min="4112" max="4112" width="11.7109375" style="1" customWidth="1"/>
    <col min="4113" max="4113" width="11.85546875" style="1" customWidth="1"/>
    <col min="4114" max="4118" width="10.7109375" style="1" customWidth="1"/>
    <col min="4119" max="4119" width="14.42578125" style="1" customWidth="1"/>
    <col min="4120" max="4120" width="12.5703125" style="1" customWidth="1"/>
    <col min="4121" max="4121" width="13" style="1" customWidth="1"/>
    <col min="4122" max="4122" width="11.42578125" style="1" customWidth="1"/>
    <col min="4123" max="4123" width="11.7109375" style="1" customWidth="1"/>
    <col min="4124" max="4124" width="10" style="1" customWidth="1"/>
    <col min="4125" max="4125" width="10.140625" style="1" customWidth="1"/>
    <col min="4126" max="4126" width="13.7109375" style="1" customWidth="1"/>
    <col min="4127" max="4127" width="15.42578125" style="1" customWidth="1"/>
    <col min="4128" max="4128" width="13.42578125" style="1" customWidth="1"/>
    <col min="4129" max="4129" width="11.42578125" style="1" customWidth="1"/>
    <col min="4130" max="4130" width="16.5703125" style="1" customWidth="1"/>
    <col min="4131" max="4131" width="14.28515625" style="1" customWidth="1"/>
    <col min="4132" max="4132" width="12.7109375" style="1" customWidth="1"/>
    <col min="4133" max="4133" width="14.28515625" style="1" customWidth="1"/>
    <col min="4134" max="4134" width="13.7109375" style="1" customWidth="1"/>
    <col min="4135" max="4135" width="12.28515625" style="1" customWidth="1"/>
    <col min="4136" max="4140" width="10.28515625" style="1" customWidth="1"/>
    <col min="4141" max="4141" width="11.42578125" style="1" customWidth="1"/>
    <col min="4142" max="4142" width="13.7109375" style="1" customWidth="1"/>
    <col min="4143" max="4143" width="11.28515625" style="1" customWidth="1"/>
    <col min="4144" max="4144" width="16.140625" style="1" customWidth="1"/>
    <col min="4145" max="4145" width="12.85546875" style="1" customWidth="1"/>
    <col min="4146" max="4352" width="9.140625" style="1"/>
    <col min="4353" max="4353" width="51.140625" style="1" customWidth="1"/>
    <col min="4354" max="4354" width="12.140625" style="1" customWidth="1"/>
    <col min="4355" max="4355" width="10" style="1" customWidth="1"/>
    <col min="4356" max="4356" width="13" style="1" customWidth="1"/>
    <col min="4357" max="4357" width="11.5703125" style="1" customWidth="1"/>
    <col min="4358" max="4358" width="11.85546875" style="1" customWidth="1"/>
    <col min="4359" max="4359" width="12.140625" style="1" customWidth="1"/>
    <col min="4360" max="4360" width="12.28515625" style="1" customWidth="1"/>
    <col min="4361" max="4361" width="10.5703125" style="1" customWidth="1"/>
    <col min="4362" max="4363" width="12.140625" style="1" customWidth="1"/>
    <col min="4364" max="4364" width="13.42578125" style="1" customWidth="1"/>
    <col min="4365" max="4365" width="12.5703125" style="1" customWidth="1"/>
    <col min="4366" max="4366" width="10" style="1" customWidth="1"/>
    <col min="4367" max="4367" width="10.140625" style="1" customWidth="1"/>
    <col min="4368" max="4368" width="11.7109375" style="1" customWidth="1"/>
    <col min="4369" max="4369" width="11.85546875" style="1" customWidth="1"/>
    <col min="4370" max="4374" width="10.7109375" style="1" customWidth="1"/>
    <col min="4375" max="4375" width="14.42578125" style="1" customWidth="1"/>
    <col min="4376" max="4376" width="12.5703125" style="1" customWidth="1"/>
    <col min="4377" max="4377" width="13" style="1" customWidth="1"/>
    <col min="4378" max="4378" width="11.42578125" style="1" customWidth="1"/>
    <col min="4379" max="4379" width="11.7109375" style="1" customWidth="1"/>
    <col min="4380" max="4380" width="10" style="1" customWidth="1"/>
    <col min="4381" max="4381" width="10.140625" style="1" customWidth="1"/>
    <col min="4382" max="4382" width="13.7109375" style="1" customWidth="1"/>
    <col min="4383" max="4383" width="15.42578125" style="1" customWidth="1"/>
    <col min="4384" max="4384" width="13.42578125" style="1" customWidth="1"/>
    <col min="4385" max="4385" width="11.42578125" style="1" customWidth="1"/>
    <col min="4386" max="4386" width="16.5703125" style="1" customWidth="1"/>
    <col min="4387" max="4387" width="14.28515625" style="1" customWidth="1"/>
    <col min="4388" max="4388" width="12.7109375" style="1" customWidth="1"/>
    <col min="4389" max="4389" width="14.28515625" style="1" customWidth="1"/>
    <col min="4390" max="4390" width="13.7109375" style="1" customWidth="1"/>
    <col min="4391" max="4391" width="12.28515625" style="1" customWidth="1"/>
    <col min="4392" max="4396" width="10.28515625" style="1" customWidth="1"/>
    <col min="4397" max="4397" width="11.42578125" style="1" customWidth="1"/>
    <col min="4398" max="4398" width="13.7109375" style="1" customWidth="1"/>
    <col min="4399" max="4399" width="11.28515625" style="1" customWidth="1"/>
    <col min="4400" max="4400" width="16.140625" style="1" customWidth="1"/>
    <col min="4401" max="4401" width="12.85546875" style="1" customWidth="1"/>
    <col min="4402" max="4608" width="9.140625" style="1"/>
    <col min="4609" max="4609" width="51.140625" style="1" customWidth="1"/>
    <col min="4610" max="4610" width="12.140625" style="1" customWidth="1"/>
    <col min="4611" max="4611" width="10" style="1" customWidth="1"/>
    <col min="4612" max="4612" width="13" style="1" customWidth="1"/>
    <col min="4613" max="4613" width="11.5703125" style="1" customWidth="1"/>
    <col min="4614" max="4614" width="11.85546875" style="1" customWidth="1"/>
    <col min="4615" max="4615" width="12.140625" style="1" customWidth="1"/>
    <col min="4616" max="4616" width="12.28515625" style="1" customWidth="1"/>
    <col min="4617" max="4617" width="10.5703125" style="1" customWidth="1"/>
    <col min="4618" max="4619" width="12.140625" style="1" customWidth="1"/>
    <col min="4620" max="4620" width="13.42578125" style="1" customWidth="1"/>
    <col min="4621" max="4621" width="12.5703125" style="1" customWidth="1"/>
    <col min="4622" max="4622" width="10" style="1" customWidth="1"/>
    <col min="4623" max="4623" width="10.140625" style="1" customWidth="1"/>
    <col min="4624" max="4624" width="11.7109375" style="1" customWidth="1"/>
    <col min="4625" max="4625" width="11.85546875" style="1" customWidth="1"/>
    <col min="4626" max="4630" width="10.7109375" style="1" customWidth="1"/>
    <col min="4631" max="4631" width="14.42578125" style="1" customWidth="1"/>
    <col min="4632" max="4632" width="12.5703125" style="1" customWidth="1"/>
    <col min="4633" max="4633" width="13" style="1" customWidth="1"/>
    <col min="4634" max="4634" width="11.42578125" style="1" customWidth="1"/>
    <col min="4635" max="4635" width="11.7109375" style="1" customWidth="1"/>
    <col min="4636" max="4636" width="10" style="1" customWidth="1"/>
    <col min="4637" max="4637" width="10.140625" style="1" customWidth="1"/>
    <col min="4638" max="4638" width="13.7109375" style="1" customWidth="1"/>
    <col min="4639" max="4639" width="15.42578125" style="1" customWidth="1"/>
    <col min="4640" max="4640" width="13.42578125" style="1" customWidth="1"/>
    <col min="4641" max="4641" width="11.42578125" style="1" customWidth="1"/>
    <col min="4642" max="4642" width="16.5703125" style="1" customWidth="1"/>
    <col min="4643" max="4643" width="14.28515625" style="1" customWidth="1"/>
    <col min="4644" max="4644" width="12.7109375" style="1" customWidth="1"/>
    <col min="4645" max="4645" width="14.28515625" style="1" customWidth="1"/>
    <col min="4646" max="4646" width="13.7109375" style="1" customWidth="1"/>
    <col min="4647" max="4647" width="12.28515625" style="1" customWidth="1"/>
    <col min="4648" max="4652" width="10.28515625" style="1" customWidth="1"/>
    <col min="4653" max="4653" width="11.42578125" style="1" customWidth="1"/>
    <col min="4654" max="4654" width="13.7109375" style="1" customWidth="1"/>
    <col min="4655" max="4655" width="11.28515625" style="1" customWidth="1"/>
    <col min="4656" max="4656" width="16.140625" style="1" customWidth="1"/>
    <col min="4657" max="4657" width="12.85546875" style="1" customWidth="1"/>
    <col min="4658" max="4864" width="9.140625" style="1"/>
    <col min="4865" max="4865" width="51.140625" style="1" customWidth="1"/>
    <col min="4866" max="4866" width="12.140625" style="1" customWidth="1"/>
    <col min="4867" max="4867" width="10" style="1" customWidth="1"/>
    <col min="4868" max="4868" width="13" style="1" customWidth="1"/>
    <col min="4869" max="4869" width="11.5703125" style="1" customWidth="1"/>
    <col min="4870" max="4870" width="11.85546875" style="1" customWidth="1"/>
    <col min="4871" max="4871" width="12.140625" style="1" customWidth="1"/>
    <col min="4872" max="4872" width="12.28515625" style="1" customWidth="1"/>
    <col min="4873" max="4873" width="10.5703125" style="1" customWidth="1"/>
    <col min="4874" max="4875" width="12.140625" style="1" customWidth="1"/>
    <col min="4876" max="4876" width="13.42578125" style="1" customWidth="1"/>
    <col min="4877" max="4877" width="12.5703125" style="1" customWidth="1"/>
    <col min="4878" max="4878" width="10" style="1" customWidth="1"/>
    <col min="4879" max="4879" width="10.140625" style="1" customWidth="1"/>
    <col min="4880" max="4880" width="11.7109375" style="1" customWidth="1"/>
    <col min="4881" max="4881" width="11.85546875" style="1" customWidth="1"/>
    <col min="4882" max="4886" width="10.7109375" style="1" customWidth="1"/>
    <col min="4887" max="4887" width="14.42578125" style="1" customWidth="1"/>
    <col min="4888" max="4888" width="12.5703125" style="1" customWidth="1"/>
    <col min="4889" max="4889" width="13" style="1" customWidth="1"/>
    <col min="4890" max="4890" width="11.42578125" style="1" customWidth="1"/>
    <col min="4891" max="4891" width="11.7109375" style="1" customWidth="1"/>
    <col min="4892" max="4892" width="10" style="1" customWidth="1"/>
    <col min="4893" max="4893" width="10.140625" style="1" customWidth="1"/>
    <col min="4894" max="4894" width="13.7109375" style="1" customWidth="1"/>
    <col min="4895" max="4895" width="15.42578125" style="1" customWidth="1"/>
    <col min="4896" max="4896" width="13.42578125" style="1" customWidth="1"/>
    <col min="4897" max="4897" width="11.42578125" style="1" customWidth="1"/>
    <col min="4898" max="4898" width="16.5703125" style="1" customWidth="1"/>
    <col min="4899" max="4899" width="14.28515625" style="1" customWidth="1"/>
    <col min="4900" max="4900" width="12.7109375" style="1" customWidth="1"/>
    <col min="4901" max="4901" width="14.28515625" style="1" customWidth="1"/>
    <col min="4902" max="4902" width="13.7109375" style="1" customWidth="1"/>
    <col min="4903" max="4903" width="12.28515625" style="1" customWidth="1"/>
    <col min="4904" max="4908" width="10.28515625" style="1" customWidth="1"/>
    <col min="4909" max="4909" width="11.42578125" style="1" customWidth="1"/>
    <col min="4910" max="4910" width="13.7109375" style="1" customWidth="1"/>
    <col min="4911" max="4911" width="11.28515625" style="1" customWidth="1"/>
    <col min="4912" max="4912" width="16.140625" style="1" customWidth="1"/>
    <col min="4913" max="4913" width="12.85546875" style="1" customWidth="1"/>
    <col min="4914" max="5120" width="9.140625" style="1"/>
    <col min="5121" max="5121" width="51.140625" style="1" customWidth="1"/>
    <col min="5122" max="5122" width="12.140625" style="1" customWidth="1"/>
    <col min="5123" max="5123" width="10" style="1" customWidth="1"/>
    <col min="5124" max="5124" width="13" style="1" customWidth="1"/>
    <col min="5125" max="5125" width="11.5703125" style="1" customWidth="1"/>
    <col min="5126" max="5126" width="11.85546875" style="1" customWidth="1"/>
    <col min="5127" max="5127" width="12.140625" style="1" customWidth="1"/>
    <col min="5128" max="5128" width="12.28515625" style="1" customWidth="1"/>
    <col min="5129" max="5129" width="10.5703125" style="1" customWidth="1"/>
    <col min="5130" max="5131" width="12.140625" style="1" customWidth="1"/>
    <col min="5132" max="5132" width="13.42578125" style="1" customWidth="1"/>
    <col min="5133" max="5133" width="12.5703125" style="1" customWidth="1"/>
    <col min="5134" max="5134" width="10" style="1" customWidth="1"/>
    <col min="5135" max="5135" width="10.140625" style="1" customWidth="1"/>
    <col min="5136" max="5136" width="11.7109375" style="1" customWidth="1"/>
    <col min="5137" max="5137" width="11.85546875" style="1" customWidth="1"/>
    <col min="5138" max="5142" width="10.7109375" style="1" customWidth="1"/>
    <col min="5143" max="5143" width="14.42578125" style="1" customWidth="1"/>
    <col min="5144" max="5144" width="12.5703125" style="1" customWidth="1"/>
    <col min="5145" max="5145" width="13" style="1" customWidth="1"/>
    <col min="5146" max="5146" width="11.42578125" style="1" customWidth="1"/>
    <col min="5147" max="5147" width="11.7109375" style="1" customWidth="1"/>
    <col min="5148" max="5148" width="10" style="1" customWidth="1"/>
    <col min="5149" max="5149" width="10.140625" style="1" customWidth="1"/>
    <col min="5150" max="5150" width="13.7109375" style="1" customWidth="1"/>
    <col min="5151" max="5151" width="15.42578125" style="1" customWidth="1"/>
    <col min="5152" max="5152" width="13.42578125" style="1" customWidth="1"/>
    <col min="5153" max="5153" width="11.42578125" style="1" customWidth="1"/>
    <col min="5154" max="5154" width="16.5703125" style="1" customWidth="1"/>
    <col min="5155" max="5155" width="14.28515625" style="1" customWidth="1"/>
    <col min="5156" max="5156" width="12.7109375" style="1" customWidth="1"/>
    <col min="5157" max="5157" width="14.28515625" style="1" customWidth="1"/>
    <col min="5158" max="5158" width="13.7109375" style="1" customWidth="1"/>
    <col min="5159" max="5159" width="12.28515625" style="1" customWidth="1"/>
    <col min="5160" max="5164" width="10.28515625" style="1" customWidth="1"/>
    <col min="5165" max="5165" width="11.42578125" style="1" customWidth="1"/>
    <col min="5166" max="5166" width="13.7109375" style="1" customWidth="1"/>
    <col min="5167" max="5167" width="11.28515625" style="1" customWidth="1"/>
    <col min="5168" max="5168" width="16.140625" style="1" customWidth="1"/>
    <col min="5169" max="5169" width="12.85546875" style="1" customWidth="1"/>
    <col min="5170" max="5376" width="9.140625" style="1"/>
    <col min="5377" max="5377" width="51.140625" style="1" customWidth="1"/>
    <col min="5378" max="5378" width="12.140625" style="1" customWidth="1"/>
    <col min="5379" max="5379" width="10" style="1" customWidth="1"/>
    <col min="5380" max="5380" width="13" style="1" customWidth="1"/>
    <col min="5381" max="5381" width="11.5703125" style="1" customWidth="1"/>
    <col min="5382" max="5382" width="11.85546875" style="1" customWidth="1"/>
    <col min="5383" max="5383" width="12.140625" style="1" customWidth="1"/>
    <col min="5384" max="5384" width="12.28515625" style="1" customWidth="1"/>
    <col min="5385" max="5385" width="10.5703125" style="1" customWidth="1"/>
    <col min="5386" max="5387" width="12.140625" style="1" customWidth="1"/>
    <col min="5388" max="5388" width="13.42578125" style="1" customWidth="1"/>
    <col min="5389" max="5389" width="12.5703125" style="1" customWidth="1"/>
    <col min="5390" max="5390" width="10" style="1" customWidth="1"/>
    <col min="5391" max="5391" width="10.140625" style="1" customWidth="1"/>
    <col min="5392" max="5392" width="11.7109375" style="1" customWidth="1"/>
    <col min="5393" max="5393" width="11.85546875" style="1" customWidth="1"/>
    <col min="5394" max="5398" width="10.7109375" style="1" customWidth="1"/>
    <col min="5399" max="5399" width="14.42578125" style="1" customWidth="1"/>
    <col min="5400" max="5400" width="12.5703125" style="1" customWidth="1"/>
    <col min="5401" max="5401" width="13" style="1" customWidth="1"/>
    <col min="5402" max="5402" width="11.42578125" style="1" customWidth="1"/>
    <col min="5403" max="5403" width="11.7109375" style="1" customWidth="1"/>
    <col min="5404" max="5404" width="10" style="1" customWidth="1"/>
    <col min="5405" max="5405" width="10.140625" style="1" customWidth="1"/>
    <col min="5406" max="5406" width="13.7109375" style="1" customWidth="1"/>
    <col min="5407" max="5407" width="15.42578125" style="1" customWidth="1"/>
    <col min="5408" max="5408" width="13.42578125" style="1" customWidth="1"/>
    <col min="5409" max="5409" width="11.42578125" style="1" customWidth="1"/>
    <col min="5410" max="5410" width="16.5703125" style="1" customWidth="1"/>
    <col min="5411" max="5411" width="14.28515625" style="1" customWidth="1"/>
    <col min="5412" max="5412" width="12.7109375" style="1" customWidth="1"/>
    <col min="5413" max="5413" width="14.28515625" style="1" customWidth="1"/>
    <col min="5414" max="5414" width="13.7109375" style="1" customWidth="1"/>
    <col min="5415" max="5415" width="12.28515625" style="1" customWidth="1"/>
    <col min="5416" max="5420" width="10.28515625" style="1" customWidth="1"/>
    <col min="5421" max="5421" width="11.42578125" style="1" customWidth="1"/>
    <col min="5422" max="5422" width="13.7109375" style="1" customWidth="1"/>
    <col min="5423" max="5423" width="11.28515625" style="1" customWidth="1"/>
    <col min="5424" max="5424" width="16.140625" style="1" customWidth="1"/>
    <col min="5425" max="5425" width="12.85546875" style="1" customWidth="1"/>
    <col min="5426" max="5632" width="9.140625" style="1"/>
    <col min="5633" max="5633" width="51.140625" style="1" customWidth="1"/>
    <col min="5634" max="5634" width="12.140625" style="1" customWidth="1"/>
    <col min="5635" max="5635" width="10" style="1" customWidth="1"/>
    <col min="5636" max="5636" width="13" style="1" customWidth="1"/>
    <col min="5637" max="5637" width="11.5703125" style="1" customWidth="1"/>
    <col min="5638" max="5638" width="11.85546875" style="1" customWidth="1"/>
    <col min="5639" max="5639" width="12.140625" style="1" customWidth="1"/>
    <col min="5640" max="5640" width="12.28515625" style="1" customWidth="1"/>
    <col min="5641" max="5641" width="10.5703125" style="1" customWidth="1"/>
    <col min="5642" max="5643" width="12.140625" style="1" customWidth="1"/>
    <col min="5644" max="5644" width="13.42578125" style="1" customWidth="1"/>
    <col min="5645" max="5645" width="12.5703125" style="1" customWidth="1"/>
    <col min="5646" max="5646" width="10" style="1" customWidth="1"/>
    <col min="5647" max="5647" width="10.140625" style="1" customWidth="1"/>
    <col min="5648" max="5648" width="11.7109375" style="1" customWidth="1"/>
    <col min="5649" max="5649" width="11.85546875" style="1" customWidth="1"/>
    <col min="5650" max="5654" width="10.7109375" style="1" customWidth="1"/>
    <col min="5655" max="5655" width="14.42578125" style="1" customWidth="1"/>
    <col min="5656" max="5656" width="12.5703125" style="1" customWidth="1"/>
    <col min="5657" max="5657" width="13" style="1" customWidth="1"/>
    <col min="5658" max="5658" width="11.42578125" style="1" customWidth="1"/>
    <col min="5659" max="5659" width="11.7109375" style="1" customWidth="1"/>
    <col min="5660" max="5660" width="10" style="1" customWidth="1"/>
    <col min="5661" max="5661" width="10.140625" style="1" customWidth="1"/>
    <col min="5662" max="5662" width="13.7109375" style="1" customWidth="1"/>
    <col min="5663" max="5663" width="15.42578125" style="1" customWidth="1"/>
    <col min="5664" max="5664" width="13.42578125" style="1" customWidth="1"/>
    <col min="5665" max="5665" width="11.42578125" style="1" customWidth="1"/>
    <col min="5666" max="5666" width="16.5703125" style="1" customWidth="1"/>
    <col min="5667" max="5667" width="14.28515625" style="1" customWidth="1"/>
    <col min="5668" max="5668" width="12.7109375" style="1" customWidth="1"/>
    <col min="5669" max="5669" width="14.28515625" style="1" customWidth="1"/>
    <col min="5670" max="5670" width="13.7109375" style="1" customWidth="1"/>
    <col min="5671" max="5671" width="12.28515625" style="1" customWidth="1"/>
    <col min="5672" max="5676" width="10.28515625" style="1" customWidth="1"/>
    <col min="5677" max="5677" width="11.42578125" style="1" customWidth="1"/>
    <col min="5678" max="5678" width="13.7109375" style="1" customWidth="1"/>
    <col min="5679" max="5679" width="11.28515625" style="1" customWidth="1"/>
    <col min="5680" max="5680" width="16.140625" style="1" customWidth="1"/>
    <col min="5681" max="5681" width="12.85546875" style="1" customWidth="1"/>
    <col min="5682" max="5888" width="9.140625" style="1"/>
    <col min="5889" max="5889" width="51.140625" style="1" customWidth="1"/>
    <col min="5890" max="5890" width="12.140625" style="1" customWidth="1"/>
    <col min="5891" max="5891" width="10" style="1" customWidth="1"/>
    <col min="5892" max="5892" width="13" style="1" customWidth="1"/>
    <col min="5893" max="5893" width="11.5703125" style="1" customWidth="1"/>
    <col min="5894" max="5894" width="11.85546875" style="1" customWidth="1"/>
    <col min="5895" max="5895" width="12.140625" style="1" customWidth="1"/>
    <col min="5896" max="5896" width="12.28515625" style="1" customWidth="1"/>
    <col min="5897" max="5897" width="10.5703125" style="1" customWidth="1"/>
    <col min="5898" max="5899" width="12.140625" style="1" customWidth="1"/>
    <col min="5900" max="5900" width="13.42578125" style="1" customWidth="1"/>
    <col min="5901" max="5901" width="12.5703125" style="1" customWidth="1"/>
    <col min="5902" max="5902" width="10" style="1" customWidth="1"/>
    <col min="5903" max="5903" width="10.140625" style="1" customWidth="1"/>
    <col min="5904" max="5904" width="11.7109375" style="1" customWidth="1"/>
    <col min="5905" max="5905" width="11.85546875" style="1" customWidth="1"/>
    <col min="5906" max="5910" width="10.7109375" style="1" customWidth="1"/>
    <col min="5911" max="5911" width="14.42578125" style="1" customWidth="1"/>
    <col min="5912" max="5912" width="12.5703125" style="1" customWidth="1"/>
    <col min="5913" max="5913" width="13" style="1" customWidth="1"/>
    <col min="5914" max="5914" width="11.42578125" style="1" customWidth="1"/>
    <col min="5915" max="5915" width="11.7109375" style="1" customWidth="1"/>
    <col min="5916" max="5916" width="10" style="1" customWidth="1"/>
    <col min="5917" max="5917" width="10.140625" style="1" customWidth="1"/>
    <col min="5918" max="5918" width="13.7109375" style="1" customWidth="1"/>
    <col min="5919" max="5919" width="15.42578125" style="1" customWidth="1"/>
    <col min="5920" max="5920" width="13.42578125" style="1" customWidth="1"/>
    <col min="5921" max="5921" width="11.42578125" style="1" customWidth="1"/>
    <col min="5922" max="5922" width="16.5703125" style="1" customWidth="1"/>
    <col min="5923" max="5923" width="14.28515625" style="1" customWidth="1"/>
    <col min="5924" max="5924" width="12.7109375" style="1" customWidth="1"/>
    <col min="5925" max="5925" width="14.28515625" style="1" customWidth="1"/>
    <col min="5926" max="5926" width="13.7109375" style="1" customWidth="1"/>
    <col min="5927" max="5927" width="12.28515625" style="1" customWidth="1"/>
    <col min="5928" max="5932" width="10.28515625" style="1" customWidth="1"/>
    <col min="5933" max="5933" width="11.42578125" style="1" customWidth="1"/>
    <col min="5934" max="5934" width="13.7109375" style="1" customWidth="1"/>
    <col min="5935" max="5935" width="11.28515625" style="1" customWidth="1"/>
    <col min="5936" max="5936" width="16.140625" style="1" customWidth="1"/>
    <col min="5937" max="5937" width="12.85546875" style="1" customWidth="1"/>
    <col min="5938" max="6144" width="9.140625" style="1"/>
    <col min="6145" max="6145" width="51.140625" style="1" customWidth="1"/>
    <col min="6146" max="6146" width="12.140625" style="1" customWidth="1"/>
    <col min="6147" max="6147" width="10" style="1" customWidth="1"/>
    <col min="6148" max="6148" width="13" style="1" customWidth="1"/>
    <col min="6149" max="6149" width="11.5703125" style="1" customWidth="1"/>
    <col min="6150" max="6150" width="11.85546875" style="1" customWidth="1"/>
    <col min="6151" max="6151" width="12.140625" style="1" customWidth="1"/>
    <col min="6152" max="6152" width="12.28515625" style="1" customWidth="1"/>
    <col min="6153" max="6153" width="10.5703125" style="1" customWidth="1"/>
    <col min="6154" max="6155" width="12.140625" style="1" customWidth="1"/>
    <col min="6156" max="6156" width="13.42578125" style="1" customWidth="1"/>
    <col min="6157" max="6157" width="12.5703125" style="1" customWidth="1"/>
    <col min="6158" max="6158" width="10" style="1" customWidth="1"/>
    <col min="6159" max="6159" width="10.140625" style="1" customWidth="1"/>
    <col min="6160" max="6160" width="11.7109375" style="1" customWidth="1"/>
    <col min="6161" max="6161" width="11.85546875" style="1" customWidth="1"/>
    <col min="6162" max="6166" width="10.7109375" style="1" customWidth="1"/>
    <col min="6167" max="6167" width="14.42578125" style="1" customWidth="1"/>
    <col min="6168" max="6168" width="12.5703125" style="1" customWidth="1"/>
    <col min="6169" max="6169" width="13" style="1" customWidth="1"/>
    <col min="6170" max="6170" width="11.42578125" style="1" customWidth="1"/>
    <col min="6171" max="6171" width="11.7109375" style="1" customWidth="1"/>
    <col min="6172" max="6172" width="10" style="1" customWidth="1"/>
    <col min="6173" max="6173" width="10.140625" style="1" customWidth="1"/>
    <col min="6174" max="6174" width="13.7109375" style="1" customWidth="1"/>
    <col min="6175" max="6175" width="15.42578125" style="1" customWidth="1"/>
    <col min="6176" max="6176" width="13.42578125" style="1" customWidth="1"/>
    <col min="6177" max="6177" width="11.42578125" style="1" customWidth="1"/>
    <col min="6178" max="6178" width="16.5703125" style="1" customWidth="1"/>
    <col min="6179" max="6179" width="14.28515625" style="1" customWidth="1"/>
    <col min="6180" max="6180" width="12.7109375" style="1" customWidth="1"/>
    <col min="6181" max="6181" width="14.28515625" style="1" customWidth="1"/>
    <col min="6182" max="6182" width="13.7109375" style="1" customWidth="1"/>
    <col min="6183" max="6183" width="12.28515625" style="1" customWidth="1"/>
    <col min="6184" max="6188" width="10.28515625" style="1" customWidth="1"/>
    <col min="6189" max="6189" width="11.42578125" style="1" customWidth="1"/>
    <col min="6190" max="6190" width="13.7109375" style="1" customWidth="1"/>
    <col min="6191" max="6191" width="11.28515625" style="1" customWidth="1"/>
    <col min="6192" max="6192" width="16.140625" style="1" customWidth="1"/>
    <col min="6193" max="6193" width="12.85546875" style="1" customWidth="1"/>
    <col min="6194" max="6400" width="9.140625" style="1"/>
    <col min="6401" max="6401" width="51.140625" style="1" customWidth="1"/>
    <col min="6402" max="6402" width="12.140625" style="1" customWidth="1"/>
    <col min="6403" max="6403" width="10" style="1" customWidth="1"/>
    <col min="6404" max="6404" width="13" style="1" customWidth="1"/>
    <col min="6405" max="6405" width="11.5703125" style="1" customWidth="1"/>
    <col min="6406" max="6406" width="11.85546875" style="1" customWidth="1"/>
    <col min="6407" max="6407" width="12.140625" style="1" customWidth="1"/>
    <col min="6408" max="6408" width="12.28515625" style="1" customWidth="1"/>
    <col min="6409" max="6409" width="10.5703125" style="1" customWidth="1"/>
    <col min="6410" max="6411" width="12.140625" style="1" customWidth="1"/>
    <col min="6412" max="6412" width="13.42578125" style="1" customWidth="1"/>
    <col min="6413" max="6413" width="12.5703125" style="1" customWidth="1"/>
    <col min="6414" max="6414" width="10" style="1" customWidth="1"/>
    <col min="6415" max="6415" width="10.140625" style="1" customWidth="1"/>
    <col min="6416" max="6416" width="11.7109375" style="1" customWidth="1"/>
    <col min="6417" max="6417" width="11.85546875" style="1" customWidth="1"/>
    <col min="6418" max="6422" width="10.7109375" style="1" customWidth="1"/>
    <col min="6423" max="6423" width="14.42578125" style="1" customWidth="1"/>
    <col min="6424" max="6424" width="12.5703125" style="1" customWidth="1"/>
    <col min="6425" max="6425" width="13" style="1" customWidth="1"/>
    <col min="6426" max="6426" width="11.42578125" style="1" customWidth="1"/>
    <col min="6427" max="6427" width="11.7109375" style="1" customWidth="1"/>
    <col min="6428" max="6428" width="10" style="1" customWidth="1"/>
    <col min="6429" max="6429" width="10.140625" style="1" customWidth="1"/>
    <col min="6430" max="6430" width="13.7109375" style="1" customWidth="1"/>
    <col min="6431" max="6431" width="15.42578125" style="1" customWidth="1"/>
    <col min="6432" max="6432" width="13.42578125" style="1" customWidth="1"/>
    <col min="6433" max="6433" width="11.42578125" style="1" customWidth="1"/>
    <col min="6434" max="6434" width="16.5703125" style="1" customWidth="1"/>
    <col min="6435" max="6435" width="14.28515625" style="1" customWidth="1"/>
    <col min="6436" max="6436" width="12.7109375" style="1" customWidth="1"/>
    <col min="6437" max="6437" width="14.28515625" style="1" customWidth="1"/>
    <col min="6438" max="6438" width="13.7109375" style="1" customWidth="1"/>
    <col min="6439" max="6439" width="12.28515625" style="1" customWidth="1"/>
    <col min="6440" max="6444" width="10.28515625" style="1" customWidth="1"/>
    <col min="6445" max="6445" width="11.42578125" style="1" customWidth="1"/>
    <col min="6446" max="6446" width="13.7109375" style="1" customWidth="1"/>
    <col min="6447" max="6447" width="11.28515625" style="1" customWidth="1"/>
    <col min="6448" max="6448" width="16.140625" style="1" customWidth="1"/>
    <col min="6449" max="6449" width="12.85546875" style="1" customWidth="1"/>
    <col min="6450" max="6656" width="9.140625" style="1"/>
    <col min="6657" max="6657" width="51.140625" style="1" customWidth="1"/>
    <col min="6658" max="6658" width="12.140625" style="1" customWidth="1"/>
    <col min="6659" max="6659" width="10" style="1" customWidth="1"/>
    <col min="6660" max="6660" width="13" style="1" customWidth="1"/>
    <col min="6661" max="6661" width="11.5703125" style="1" customWidth="1"/>
    <col min="6662" max="6662" width="11.85546875" style="1" customWidth="1"/>
    <col min="6663" max="6663" width="12.140625" style="1" customWidth="1"/>
    <col min="6664" max="6664" width="12.28515625" style="1" customWidth="1"/>
    <col min="6665" max="6665" width="10.5703125" style="1" customWidth="1"/>
    <col min="6666" max="6667" width="12.140625" style="1" customWidth="1"/>
    <col min="6668" max="6668" width="13.42578125" style="1" customWidth="1"/>
    <col min="6669" max="6669" width="12.5703125" style="1" customWidth="1"/>
    <col min="6670" max="6670" width="10" style="1" customWidth="1"/>
    <col min="6671" max="6671" width="10.140625" style="1" customWidth="1"/>
    <col min="6672" max="6672" width="11.7109375" style="1" customWidth="1"/>
    <col min="6673" max="6673" width="11.85546875" style="1" customWidth="1"/>
    <col min="6674" max="6678" width="10.7109375" style="1" customWidth="1"/>
    <col min="6679" max="6679" width="14.42578125" style="1" customWidth="1"/>
    <col min="6680" max="6680" width="12.5703125" style="1" customWidth="1"/>
    <col min="6681" max="6681" width="13" style="1" customWidth="1"/>
    <col min="6682" max="6682" width="11.42578125" style="1" customWidth="1"/>
    <col min="6683" max="6683" width="11.7109375" style="1" customWidth="1"/>
    <col min="6684" max="6684" width="10" style="1" customWidth="1"/>
    <col min="6685" max="6685" width="10.140625" style="1" customWidth="1"/>
    <col min="6686" max="6686" width="13.7109375" style="1" customWidth="1"/>
    <col min="6687" max="6687" width="15.42578125" style="1" customWidth="1"/>
    <col min="6688" max="6688" width="13.42578125" style="1" customWidth="1"/>
    <col min="6689" max="6689" width="11.42578125" style="1" customWidth="1"/>
    <col min="6690" max="6690" width="16.5703125" style="1" customWidth="1"/>
    <col min="6691" max="6691" width="14.28515625" style="1" customWidth="1"/>
    <col min="6692" max="6692" width="12.7109375" style="1" customWidth="1"/>
    <col min="6693" max="6693" width="14.28515625" style="1" customWidth="1"/>
    <col min="6694" max="6694" width="13.7109375" style="1" customWidth="1"/>
    <col min="6695" max="6695" width="12.28515625" style="1" customWidth="1"/>
    <col min="6696" max="6700" width="10.28515625" style="1" customWidth="1"/>
    <col min="6701" max="6701" width="11.42578125" style="1" customWidth="1"/>
    <col min="6702" max="6702" width="13.7109375" style="1" customWidth="1"/>
    <col min="6703" max="6703" width="11.28515625" style="1" customWidth="1"/>
    <col min="6704" max="6704" width="16.140625" style="1" customWidth="1"/>
    <col min="6705" max="6705" width="12.85546875" style="1" customWidth="1"/>
    <col min="6706" max="6912" width="9.140625" style="1"/>
    <col min="6913" max="6913" width="51.140625" style="1" customWidth="1"/>
    <col min="6914" max="6914" width="12.140625" style="1" customWidth="1"/>
    <col min="6915" max="6915" width="10" style="1" customWidth="1"/>
    <col min="6916" max="6916" width="13" style="1" customWidth="1"/>
    <col min="6917" max="6917" width="11.5703125" style="1" customWidth="1"/>
    <col min="6918" max="6918" width="11.85546875" style="1" customWidth="1"/>
    <col min="6919" max="6919" width="12.140625" style="1" customWidth="1"/>
    <col min="6920" max="6920" width="12.28515625" style="1" customWidth="1"/>
    <col min="6921" max="6921" width="10.5703125" style="1" customWidth="1"/>
    <col min="6922" max="6923" width="12.140625" style="1" customWidth="1"/>
    <col min="6924" max="6924" width="13.42578125" style="1" customWidth="1"/>
    <col min="6925" max="6925" width="12.5703125" style="1" customWidth="1"/>
    <col min="6926" max="6926" width="10" style="1" customWidth="1"/>
    <col min="6927" max="6927" width="10.140625" style="1" customWidth="1"/>
    <col min="6928" max="6928" width="11.7109375" style="1" customWidth="1"/>
    <col min="6929" max="6929" width="11.85546875" style="1" customWidth="1"/>
    <col min="6930" max="6934" width="10.7109375" style="1" customWidth="1"/>
    <col min="6935" max="6935" width="14.42578125" style="1" customWidth="1"/>
    <col min="6936" max="6936" width="12.5703125" style="1" customWidth="1"/>
    <col min="6937" max="6937" width="13" style="1" customWidth="1"/>
    <col min="6938" max="6938" width="11.42578125" style="1" customWidth="1"/>
    <col min="6939" max="6939" width="11.7109375" style="1" customWidth="1"/>
    <col min="6940" max="6940" width="10" style="1" customWidth="1"/>
    <col min="6941" max="6941" width="10.140625" style="1" customWidth="1"/>
    <col min="6942" max="6942" width="13.7109375" style="1" customWidth="1"/>
    <col min="6943" max="6943" width="15.42578125" style="1" customWidth="1"/>
    <col min="6944" max="6944" width="13.42578125" style="1" customWidth="1"/>
    <col min="6945" max="6945" width="11.42578125" style="1" customWidth="1"/>
    <col min="6946" max="6946" width="16.5703125" style="1" customWidth="1"/>
    <col min="6947" max="6947" width="14.28515625" style="1" customWidth="1"/>
    <col min="6948" max="6948" width="12.7109375" style="1" customWidth="1"/>
    <col min="6949" max="6949" width="14.28515625" style="1" customWidth="1"/>
    <col min="6950" max="6950" width="13.7109375" style="1" customWidth="1"/>
    <col min="6951" max="6951" width="12.28515625" style="1" customWidth="1"/>
    <col min="6952" max="6956" width="10.28515625" style="1" customWidth="1"/>
    <col min="6957" max="6957" width="11.42578125" style="1" customWidth="1"/>
    <col min="6958" max="6958" width="13.7109375" style="1" customWidth="1"/>
    <col min="6959" max="6959" width="11.28515625" style="1" customWidth="1"/>
    <col min="6960" max="6960" width="16.140625" style="1" customWidth="1"/>
    <col min="6961" max="6961" width="12.85546875" style="1" customWidth="1"/>
    <col min="6962" max="7168" width="9.140625" style="1"/>
    <col min="7169" max="7169" width="51.140625" style="1" customWidth="1"/>
    <col min="7170" max="7170" width="12.140625" style="1" customWidth="1"/>
    <col min="7171" max="7171" width="10" style="1" customWidth="1"/>
    <col min="7172" max="7172" width="13" style="1" customWidth="1"/>
    <col min="7173" max="7173" width="11.5703125" style="1" customWidth="1"/>
    <col min="7174" max="7174" width="11.85546875" style="1" customWidth="1"/>
    <col min="7175" max="7175" width="12.140625" style="1" customWidth="1"/>
    <col min="7176" max="7176" width="12.28515625" style="1" customWidth="1"/>
    <col min="7177" max="7177" width="10.5703125" style="1" customWidth="1"/>
    <col min="7178" max="7179" width="12.140625" style="1" customWidth="1"/>
    <col min="7180" max="7180" width="13.42578125" style="1" customWidth="1"/>
    <col min="7181" max="7181" width="12.5703125" style="1" customWidth="1"/>
    <col min="7182" max="7182" width="10" style="1" customWidth="1"/>
    <col min="7183" max="7183" width="10.140625" style="1" customWidth="1"/>
    <col min="7184" max="7184" width="11.7109375" style="1" customWidth="1"/>
    <col min="7185" max="7185" width="11.85546875" style="1" customWidth="1"/>
    <col min="7186" max="7190" width="10.7109375" style="1" customWidth="1"/>
    <col min="7191" max="7191" width="14.42578125" style="1" customWidth="1"/>
    <col min="7192" max="7192" width="12.5703125" style="1" customWidth="1"/>
    <col min="7193" max="7193" width="13" style="1" customWidth="1"/>
    <col min="7194" max="7194" width="11.42578125" style="1" customWidth="1"/>
    <col min="7195" max="7195" width="11.7109375" style="1" customWidth="1"/>
    <col min="7196" max="7196" width="10" style="1" customWidth="1"/>
    <col min="7197" max="7197" width="10.140625" style="1" customWidth="1"/>
    <col min="7198" max="7198" width="13.7109375" style="1" customWidth="1"/>
    <col min="7199" max="7199" width="15.42578125" style="1" customWidth="1"/>
    <col min="7200" max="7200" width="13.42578125" style="1" customWidth="1"/>
    <col min="7201" max="7201" width="11.42578125" style="1" customWidth="1"/>
    <col min="7202" max="7202" width="16.5703125" style="1" customWidth="1"/>
    <col min="7203" max="7203" width="14.28515625" style="1" customWidth="1"/>
    <col min="7204" max="7204" width="12.7109375" style="1" customWidth="1"/>
    <col min="7205" max="7205" width="14.28515625" style="1" customWidth="1"/>
    <col min="7206" max="7206" width="13.7109375" style="1" customWidth="1"/>
    <col min="7207" max="7207" width="12.28515625" style="1" customWidth="1"/>
    <col min="7208" max="7212" width="10.28515625" style="1" customWidth="1"/>
    <col min="7213" max="7213" width="11.42578125" style="1" customWidth="1"/>
    <col min="7214" max="7214" width="13.7109375" style="1" customWidth="1"/>
    <col min="7215" max="7215" width="11.28515625" style="1" customWidth="1"/>
    <col min="7216" max="7216" width="16.140625" style="1" customWidth="1"/>
    <col min="7217" max="7217" width="12.85546875" style="1" customWidth="1"/>
    <col min="7218" max="7424" width="9.140625" style="1"/>
    <col min="7425" max="7425" width="51.140625" style="1" customWidth="1"/>
    <col min="7426" max="7426" width="12.140625" style="1" customWidth="1"/>
    <col min="7427" max="7427" width="10" style="1" customWidth="1"/>
    <col min="7428" max="7428" width="13" style="1" customWidth="1"/>
    <col min="7429" max="7429" width="11.5703125" style="1" customWidth="1"/>
    <col min="7430" max="7430" width="11.85546875" style="1" customWidth="1"/>
    <col min="7431" max="7431" width="12.140625" style="1" customWidth="1"/>
    <col min="7432" max="7432" width="12.28515625" style="1" customWidth="1"/>
    <col min="7433" max="7433" width="10.5703125" style="1" customWidth="1"/>
    <col min="7434" max="7435" width="12.140625" style="1" customWidth="1"/>
    <col min="7436" max="7436" width="13.42578125" style="1" customWidth="1"/>
    <col min="7437" max="7437" width="12.5703125" style="1" customWidth="1"/>
    <col min="7438" max="7438" width="10" style="1" customWidth="1"/>
    <col min="7439" max="7439" width="10.140625" style="1" customWidth="1"/>
    <col min="7440" max="7440" width="11.7109375" style="1" customWidth="1"/>
    <col min="7441" max="7441" width="11.85546875" style="1" customWidth="1"/>
    <col min="7442" max="7446" width="10.7109375" style="1" customWidth="1"/>
    <col min="7447" max="7447" width="14.42578125" style="1" customWidth="1"/>
    <col min="7448" max="7448" width="12.5703125" style="1" customWidth="1"/>
    <col min="7449" max="7449" width="13" style="1" customWidth="1"/>
    <col min="7450" max="7450" width="11.42578125" style="1" customWidth="1"/>
    <col min="7451" max="7451" width="11.7109375" style="1" customWidth="1"/>
    <col min="7452" max="7452" width="10" style="1" customWidth="1"/>
    <col min="7453" max="7453" width="10.140625" style="1" customWidth="1"/>
    <col min="7454" max="7454" width="13.7109375" style="1" customWidth="1"/>
    <col min="7455" max="7455" width="15.42578125" style="1" customWidth="1"/>
    <col min="7456" max="7456" width="13.42578125" style="1" customWidth="1"/>
    <col min="7457" max="7457" width="11.42578125" style="1" customWidth="1"/>
    <col min="7458" max="7458" width="16.5703125" style="1" customWidth="1"/>
    <col min="7459" max="7459" width="14.28515625" style="1" customWidth="1"/>
    <col min="7460" max="7460" width="12.7109375" style="1" customWidth="1"/>
    <col min="7461" max="7461" width="14.28515625" style="1" customWidth="1"/>
    <col min="7462" max="7462" width="13.7109375" style="1" customWidth="1"/>
    <col min="7463" max="7463" width="12.28515625" style="1" customWidth="1"/>
    <col min="7464" max="7468" width="10.28515625" style="1" customWidth="1"/>
    <col min="7469" max="7469" width="11.42578125" style="1" customWidth="1"/>
    <col min="7470" max="7470" width="13.7109375" style="1" customWidth="1"/>
    <col min="7471" max="7471" width="11.28515625" style="1" customWidth="1"/>
    <col min="7472" max="7472" width="16.140625" style="1" customWidth="1"/>
    <col min="7473" max="7473" width="12.85546875" style="1" customWidth="1"/>
    <col min="7474" max="7680" width="9.140625" style="1"/>
    <col min="7681" max="7681" width="51.140625" style="1" customWidth="1"/>
    <col min="7682" max="7682" width="12.140625" style="1" customWidth="1"/>
    <col min="7683" max="7683" width="10" style="1" customWidth="1"/>
    <col min="7684" max="7684" width="13" style="1" customWidth="1"/>
    <col min="7685" max="7685" width="11.5703125" style="1" customWidth="1"/>
    <col min="7686" max="7686" width="11.85546875" style="1" customWidth="1"/>
    <col min="7687" max="7687" width="12.140625" style="1" customWidth="1"/>
    <col min="7688" max="7688" width="12.28515625" style="1" customWidth="1"/>
    <col min="7689" max="7689" width="10.5703125" style="1" customWidth="1"/>
    <col min="7690" max="7691" width="12.140625" style="1" customWidth="1"/>
    <col min="7692" max="7692" width="13.42578125" style="1" customWidth="1"/>
    <col min="7693" max="7693" width="12.5703125" style="1" customWidth="1"/>
    <col min="7694" max="7694" width="10" style="1" customWidth="1"/>
    <col min="7695" max="7695" width="10.140625" style="1" customWidth="1"/>
    <col min="7696" max="7696" width="11.7109375" style="1" customWidth="1"/>
    <col min="7697" max="7697" width="11.85546875" style="1" customWidth="1"/>
    <col min="7698" max="7702" width="10.7109375" style="1" customWidth="1"/>
    <col min="7703" max="7703" width="14.42578125" style="1" customWidth="1"/>
    <col min="7704" max="7704" width="12.5703125" style="1" customWidth="1"/>
    <col min="7705" max="7705" width="13" style="1" customWidth="1"/>
    <col min="7706" max="7706" width="11.42578125" style="1" customWidth="1"/>
    <col min="7707" max="7707" width="11.7109375" style="1" customWidth="1"/>
    <col min="7708" max="7708" width="10" style="1" customWidth="1"/>
    <col min="7709" max="7709" width="10.140625" style="1" customWidth="1"/>
    <col min="7710" max="7710" width="13.7109375" style="1" customWidth="1"/>
    <col min="7711" max="7711" width="15.42578125" style="1" customWidth="1"/>
    <col min="7712" max="7712" width="13.42578125" style="1" customWidth="1"/>
    <col min="7713" max="7713" width="11.42578125" style="1" customWidth="1"/>
    <col min="7714" max="7714" width="16.5703125" style="1" customWidth="1"/>
    <col min="7715" max="7715" width="14.28515625" style="1" customWidth="1"/>
    <col min="7716" max="7716" width="12.7109375" style="1" customWidth="1"/>
    <col min="7717" max="7717" width="14.28515625" style="1" customWidth="1"/>
    <col min="7718" max="7718" width="13.7109375" style="1" customWidth="1"/>
    <col min="7719" max="7719" width="12.28515625" style="1" customWidth="1"/>
    <col min="7720" max="7724" width="10.28515625" style="1" customWidth="1"/>
    <col min="7725" max="7725" width="11.42578125" style="1" customWidth="1"/>
    <col min="7726" max="7726" width="13.7109375" style="1" customWidth="1"/>
    <col min="7727" max="7727" width="11.28515625" style="1" customWidth="1"/>
    <col min="7728" max="7728" width="16.140625" style="1" customWidth="1"/>
    <col min="7729" max="7729" width="12.85546875" style="1" customWidth="1"/>
    <col min="7730" max="7936" width="9.140625" style="1"/>
    <col min="7937" max="7937" width="51.140625" style="1" customWidth="1"/>
    <col min="7938" max="7938" width="12.140625" style="1" customWidth="1"/>
    <col min="7939" max="7939" width="10" style="1" customWidth="1"/>
    <col min="7940" max="7940" width="13" style="1" customWidth="1"/>
    <col min="7941" max="7941" width="11.5703125" style="1" customWidth="1"/>
    <col min="7942" max="7942" width="11.85546875" style="1" customWidth="1"/>
    <col min="7943" max="7943" width="12.140625" style="1" customWidth="1"/>
    <col min="7944" max="7944" width="12.28515625" style="1" customWidth="1"/>
    <col min="7945" max="7945" width="10.5703125" style="1" customWidth="1"/>
    <col min="7946" max="7947" width="12.140625" style="1" customWidth="1"/>
    <col min="7948" max="7948" width="13.42578125" style="1" customWidth="1"/>
    <col min="7949" max="7949" width="12.5703125" style="1" customWidth="1"/>
    <col min="7950" max="7950" width="10" style="1" customWidth="1"/>
    <col min="7951" max="7951" width="10.140625" style="1" customWidth="1"/>
    <col min="7952" max="7952" width="11.7109375" style="1" customWidth="1"/>
    <col min="7953" max="7953" width="11.85546875" style="1" customWidth="1"/>
    <col min="7954" max="7958" width="10.7109375" style="1" customWidth="1"/>
    <col min="7959" max="7959" width="14.42578125" style="1" customWidth="1"/>
    <col min="7960" max="7960" width="12.5703125" style="1" customWidth="1"/>
    <col min="7961" max="7961" width="13" style="1" customWidth="1"/>
    <col min="7962" max="7962" width="11.42578125" style="1" customWidth="1"/>
    <col min="7963" max="7963" width="11.7109375" style="1" customWidth="1"/>
    <col min="7964" max="7964" width="10" style="1" customWidth="1"/>
    <col min="7965" max="7965" width="10.140625" style="1" customWidth="1"/>
    <col min="7966" max="7966" width="13.7109375" style="1" customWidth="1"/>
    <col min="7967" max="7967" width="15.42578125" style="1" customWidth="1"/>
    <col min="7968" max="7968" width="13.42578125" style="1" customWidth="1"/>
    <col min="7969" max="7969" width="11.42578125" style="1" customWidth="1"/>
    <col min="7970" max="7970" width="16.5703125" style="1" customWidth="1"/>
    <col min="7971" max="7971" width="14.28515625" style="1" customWidth="1"/>
    <col min="7972" max="7972" width="12.7109375" style="1" customWidth="1"/>
    <col min="7973" max="7973" width="14.28515625" style="1" customWidth="1"/>
    <col min="7974" max="7974" width="13.7109375" style="1" customWidth="1"/>
    <col min="7975" max="7975" width="12.28515625" style="1" customWidth="1"/>
    <col min="7976" max="7980" width="10.28515625" style="1" customWidth="1"/>
    <col min="7981" max="7981" width="11.42578125" style="1" customWidth="1"/>
    <col min="7982" max="7982" width="13.7109375" style="1" customWidth="1"/>
    <col min="7983" max="7983" width="11.28515625" style="1" customWidth="1"/>
    <col min="7984" max="7984" width="16.140625" style="1" customWidth="1"/>
    <col min="7985" max="7985" width="12.85546875" style="1" customWidth="1"/>
    <col min="7986" max="8192" width="9.140625" style="1"/>
    <col min="8193" max="8193" width="51.140625" style="1" customWidth="1"/>
    <col min="8194" max="8194" width="12.140625" style="1" customWidth="1"/>
    <col min="8195" max="8195" width="10" style="1" customWidth="1"/>
    <col min="8196" max="8196" width="13" style="1" customWidth="1"/>
    <col min="8197" max="8197" width="11.5703125" style="1" customWidth="1"/>
    <col min="8198" max="8198" width="11.85546875" style="1" customWidth="1"/>
    <col min="8199" max="8199" width="12.140625" style="1" customWidth="1"/>
    <col min="8200" max="8200" width="12.28515625" style="1" customWidth="1"/>
    <col min="8201" max="8201" width="10.5703125" style="1" customWidth="1"/>
    <col min="8202" max="8203" width="12.140625" style="1" customWidth="1"/>
    <col min="8204" max="8204" width="13.42578125" style="1" customWidth="1"/>
    <col min="8205" max="8205" width="12.5703125" style="1" customWidth="1"/>
    <col min="8206" max="8206" width="10" style="1" customWidth="1"/>
    <col min="8207" max="8207" width="10.140625" style="1" customWidth="1"/>
    <col min="8208" max="8208" width="11.7109375" style="1" customWidth="1"/>
    <col min="8209" max="8209" width="11.85546875" style="1" customWidth="1"/>
    <col min="8210" max="8214" width="10.7109375" style="1" customWidth="1"/>
    <col min="8215" max="8215" width="14.42578125" style="1" customWidth="1"/>
    <col min="8216" max="8216" width="12.5703125" style="1" customWidth="1"/>
    <col min="8217" max="8217" width="13" style="1" customWidth="1"/>
    <col min="8218" max="8218" width="11.42578125" style="1" customWidth="1"/>
    <col min="8219" max="8219" width="11.7109375" style="1" customWidth="1"/>
    <col min="8220" max="8220" width="10" style="1" customWidth="1"/>
    <col min="8221" max="8221" width="10.140625" style="1" customWidth="1"/>
    <col min="8222" max="8222" width="13.7109375" style="1" customWidth="1"/>
    <col min="8223" max="8223" width="15.42578125" style="1" customWidth="1"/>
    <col min="8224" max="8224" width="13.42578125" style="1" customWidth="1"/>
    <col min="8225" max="8225" width="11.42578125" style="1" customWidth="1"/>
    <col min="8226" max="8226" width="16.5703125" style="1" customWidth="1"/>
    <col min="8227" max="8227" width="14.28515625" style="1" customWidth="1"/>
    <col min="8228" max="8228" width="12.7109375" style="1" customWidth="1"/>
    <col min="8229" max="8229" width="14.28515625" style="1" customWidth="1"/>
    <col min="8230" max="8230" width="13.7109375" style="1" customWidth="1"/>
    <col min="8231" max="8231" width="12.28515625" style="1" customWidth="1"/>
    <col min="8232" max="8236" width="10.28515625" style="1" customWidth="1"/>
    <col min="8237" max="8237" width="11.42578125" style="1" customWidth="1"/>
    <col min="8238" max="8238" width="13.7109375" style="1" customWidth="1"/>
    <col min="8239" max="8239" width="11.28515625" style="1" customWidth="1"/>
    <col min="8240" max="8240" width="16.140625" style="1" customWidth="1"/>
    <col min="8241" max="8241" width="12.85546875" style="1" customWidth="1"/>
    <col min="8242" max="8448" width="9.140625" style="1"/>
    <col min="8449" max="8449" width="51.140625" style="1" customWidth="1"/>
    <col min="8450" max="8450" width="12.140625" style="1" customWidth="1"/>
    <col min="8451" max="8451" width="10" style="1" customWidth="1"/>
    <col min="8452" max="8452" width="13" style="1" customWidth="1"/>
    <col min="8453" max="8453" width="11.5703125" style="1" customWidth="1"/>
    <col min="8454" max="8454" width="11.85546875" style="1" customWidth="1"/>
    <col min="8455" max="8455" width="12.140625" style="1" customWidth="1"/>
    <col min="8456" max="8456" width="12.28515625" style="1" customWidth="1"/>
    <col min="8457" max="8457" width="10.5703125" style="1" customWidth="1"/>
    <col min="8458" max="8459" width="12.140625" style="1" customWidth="1"/>
    <col min="8460" max="8460" width="13.42578125" style="1" customWidth="1"/>
    <col min="8461" max="8461" width="12.5703125" style="1" customWidth="1"/>
    <col min="8462" max="8462" width="10" style="1" customWidth="1"/>
    <col min="8463" max="8463" width="10.140625" style="1" customWidth="1"/>
    <col min="8464" max="8464" width="11.7109375" style="1" customWidth="1"/>
    <col min="8465" max="8465" width="11.85546875" style="1" customWidth="1"/>
    <col min="8466" max="8470" width="10.7109375" style="1" customWidth="1"/>
    <col min="8471" max="8471" width="14.42578125" style="1" customWidth="1"/>
    <col min="8472" max="8472" width="12.5703125" style="1" customWidth="1"/>
    <col min="8473" max="8473" width="13" style="1" customWidth="1"/>
    <col min="8474" max="8474" width="11.42578125" style="1" customWidth="1"/>
    <col min="8475" max="8475" width="11.7109375" style="1" customWidth="1"/>
    <col min="8476" max="8476" width="10" style="1" customWidth="1"/>
    <col min="8477" max="8477" width="10.140625" style="1" customWidth="1"/>
    <col min="8478" max="8478" width="13.7109375" style="1" customWidth="1"/>
    <col min="8479" max="8479" width="15.42578125" style="1" customWidth="1"/>
    <col min="8480" max="8480" width="13.42578125" style="1" customWidth="1"/>
    <col min="8481" max="8481" width="11.42578125" style="1" customWidth="1"/>
    <col min="8482" max="8482" width="16.5703125" style="1" customWidth="1"/>
    <col min="8483" max="8483" width="14.28515625" style="1" customWidth="1"/>
    <col min="8484" max="8484" width="12.7109375" style="1" customWidth="1"/>
    <col min="8485" max="8485" width="14.28515625" style="1" customWidth="1"/>
    <col min="8486" max="8486" width="13.7109375" style="1" customWidth="1"/>
    <col min="8487" max="8487" width="12.28515625" style="1" customWidth="1"/>
    <col min="8488" max="8492" width="10.28515625" style="1" customWidth="1"/>
    <col min="8493" max="8493" width="11.42578125" style="1" customWidth="1"/>
    <col min="8494" max="8494" width="13.7109375" style="1" customWidth="1"/>
    <col min="8495" max="8495" width="11.28515625" style="1" customWidth="1"/>
    <col min="8496" max="8496" width="16.140625" style="1" customWidth="1"/>
    <col min="8497" max="8497" width="12.85546875" style="1" customWidth="1"/>
    <col min="8498" max="8704" width="9.140625" style="1"/>
    <col min="8705" max="8705" width="51.140625" style="1" customWidth="1"/>
    <col min="8706" max="8706" width="12.140625" style="1" customWidth="1"/>
    <col min="8707" max="8707" width="10" style="1" customWidth="1"/>
    <col min="8708" max="8708" width="13" style="1" customWidth="1"/>
    <col min="8709" max="8709" width="11.5703125" style="1" customWidth="1"/>
    <col min="8710" max="8710" width="11.85546875" style="1" customWidth="1"/>
    <col min="8711" max="8711" width="12.140625" style="1" customWidth="1"/>
    <col min="8712" max="8712" width="12.28515625" style="1" customWidth="1"/>
    <col min="8713" max="8713" width="10.5703125" style="1" customWidth="1"/>
    <col min="8714" max="8715" width="12.140625" style="1" customWidth="1"/>
    <col min="8716" max="8716" width="13.42578125" style="1" customWidth="1"/>
    <col min="8717" max="8717" width="12.5703125" style="1" customWidth="1"/>
    <col min="8718" max="8718" width="10" style="1" customWidth="1"/>
    <col min="8719" max="8719" width="10.140625" style="1" customWidth="1"/>
    <col min="8720" max="8720" width="11.7109375" style="1" customWidth="1"/>
    <col min="8721" max="8721" width="11.85546875" style="1" customWidth="1"/>
    <col min="8722" max="8726" width="10.7109375" style="1" customWidth="1"/>
    <col min="8727" max="8727" width="14.42578125" style="1" customWidth="1"/>
    <col min="8728" max="8728" width="12.5703125" style="1" customWidth="1"/>
    <col min="8729" max="8729" width="13" style="1" customWidth="1"/>
    <col min="8730" max="8730" width="11.42578125" style="1" customWidth="1"/>
    <col min="8731" max="8731" width="11.7109375" style="1" customWidth="1"/>
    <col min="8732" max="8732" width="10" style="1" customWidth="1"/>
    <col min="8733" max="8733" width="10.140625" style="1" customWidth="1"/>
    <col min="8734" max="8734" width="13.7109375" style="1" customWidth="1"/>
    <col min="8735" max="8735" width="15.42578125" style="1" customWidth="1"/>
    <col min="8736" max="8736" width="13.42578125" style="1" customWidth="1"/>
    <col min="8737" max="8737" width="11.42578125" style="1" customWidth="1"/>
    <col min="8738" max="8738" width="16.5703125" style="1" customWidth="1"/>
    <col min="8739" max="8739" width="14.28515625" style="1" customWidth="1"/>
    <col min="8740" max="8740" width="12.7109375" style="1" customWidth="1"/>
    <col min="8741" max="8741" width="14.28515625" style="1" customWidth="1"/>
    <col min="8742" max="8742" width="13.7109375" style="1" customWidth="1"/>
    <col min="8743" max="8743" width="12.28515625" style="1" customWidth="1"/>
    <col min="8744" max="8748" width="10.28515625" style="1" customWidth="1"/>
    <col min="8749" max="8749" width="11.42578125" style="1" customWidth="1"/>
    <col min="8750" max="8750" width="13.7109375" style="1" customWidth="1"/>
    <col min="8751" max="8751" width="11.28515625" style="1" customWidth="1"/>
    <col min="8752" max="8752" width="16.140625" style="1" customWidth="1"/>
    <col min="8753" max="8753" width="12.85546875" style="1" customWidth="1"/>
    <col min="8754" max="8960" width="9.140625" style="1"/>
    <col min="8961" max="8961" width="51.140625" style="1" customWidth="1"/>
    <col min="8962" max="8962" width="12.140625" style="1" customWidth="1"/>
    <col min="8963" max="8963" width="10" style="1" customWidth="1"/>
    <col min="8964" max="8964" width="13" style="1" customWidth="1"/>
    <col min="8965" max="8965" width="11.5703125" style="1" customWidth="1"/>
    <col min="8966" max="8966" width="11.85546875" style="1" customWidth="1"/>
    <col min="8967" max="8967" width="12.140625" style="1" customWidth="1"/>
    <col min="8968" max="8968" width="12.28515625" style="1" customWidth="1"/>
    <col min="8969" max="8969" width="10.5703125" style="1" customWidth="1"/>
    <col min="8970" max="8971" width="12.140625" style="1" customWidth="1"/>
    <col min="8972" max="8972" width="13.42578125" style="1" customWidth="1"/>
    <col min="8973" max="8973" width="12.5703125" style="1" customWidth="1"/>
    <col min="8974" max="8974" width="10" style="1" customWidth="1"/>
    <col min="8975" max="8975" width="10.140625" style="1" customWidth="1"/>
    <col min="8976" max="8976" width="11.7109375" style="1" customWidth="1"/>
    <col min="8977" max="8977" width="11.85546875" style="1" customWidth="1"/>
    <col min="8978" max="8982" width="10.7109375" style="1" customWidth="1"/>
    <col min="8983" max="8983" width="14.42578125" style="1" customWidth="1"/>
    <col min="8984" max="8984" width="12.5703125" style="1" customWidth="1"/>
    <col min="8985" max="8985" width="13" style="1" customWidth="1"/>
    <col min="8986" max="8986" width="11.42578125" style="1" customWidth="1"/>
    <col min="8987" max="8987" width="11.7109375" style="1" customWidth="1"/>
    <col min="8988" max="8988" width="10" style="1" customWidth="1"/>
    <col min="8989" max="8989" width="10.140625" style="1" customWidth="1"/>
    <col min="8990" max="8990" width="13.7109375" style="1" customWidth="1"/>
    <col min="8991" max="8991" width="15.42578125" style="1" customWidth="1"/>
    <col min="8992" max="8992" width="13.42578125" style="1" customWidth="1"/>
    <col min="8993" max="8993" width="11.42578125" style="1" customWidth="1"/>
    <col min="8994" max="8994" width="16.5703125" style="1" customWidth="1"/>
    <col min="8995" max="8995" width="14.28515625" style="1" customWidth="1"/>
    <col min="8996" max="8996" width="12.7109375" style="1" customWidth="1"/>
    <col min="8997" max="8997" width="14.28515625" style="1" customWidth="1"/>
    <col min="8998" max="8998" width="13.7109375" style="1" customWidth="1"/>
    <col min="8999" max="8999" width="12.28515625" style="1" customWidth="1"/>
    <col min="9000" max="9004" width="10.28515625" style="1" customWidth="1"/>
    <col min="9005" max="9005" width="11.42578125" style="1" customWidth="1"/>
    <col min="9006" max="9006" width="13.7109375" style="1" customWidth="1"/>
    <col min="9007" max="9007" width="11.28515625" style="1" customWidth="1"/>
    <col min="9008" max="9008" width="16.140625" style="1" customWidth="1"/>
    <col min="9009" max="9009" width="12.85546875" style="1" customWidth="1"/>
    <col min="9010" max="9216" width="9.140625" style="1"/>
    <col min="9217" max="9217" width="51.140625" style="1" customWidth="1"/>
    <col min="9218" max="9218" width="12.140625" style="1" customWidth="1"/>
    <col min="9219" max="9219" width="10" style="1" customWidth="1"/>
    <col min="9220" max="9220" width="13" style="1" customWidth="1"/>
    <col min="9221" max="9221" width="11.5703125" style="1" customWidth="1"/>
    <col min="9222" max="9222" width="11.85546875" style="1" customWidth="1"/>
    <col min="9223" max="9223" width="12.140625" style="1" customWidth="1"/>
    <col min="9224" max="9224" width="12.28515625" style="1" customWidth="1"/>
    <col min="9225" max="9225" width="10.5703125" style="1" customWidth="1"/>
    <col min="9226" max="9227" width="12.140625" style="1" customWidth="1"/>
    <col min="9228" max="9228" width="13.42578125" style="1" customWidth="1"/>
    <col min="9229" max="9229" width="12.5703125" style="1" customWidth="1"/>
    <col min="9230" max="9230" width="10" style="1" customWidth="1"/>
    <col min="9231" max="9231" width="10.140625" style="1" customWidth="1"/>
    <col min="9232" max="9232" width="11.7109375" style="1" customWidth="1"/>
    <col min="9233" max="9233" width="11.85546875" style="1" customWidth="1"/>
    <col min="9234" max="9238" width="10.7109375" style="1" customWidth="1"/>
    <col min="9239" max="9239" width="14.42578125" style="1" customWidth="1"/>
    <col min="9240" max="9240" width="12.5703125" style="1" customWidth="1"/>
    <col min="9241" max="9241" width="13" style="1" customWidth="1"/>
    <col min="9242" max="9242" width="11.42578125" style="1" customWidth="1"/>
    <col min="9243" max="9243" width="11.7109375" style="1" customWidth="1"/>
    <col min="9244" max="9244" width="10" style="1" customWidth="1"/>
    <col min="9245" max="9245" width="10.140625" style="1" customWidth="1"/>
    <col min="9246" max="9246" width="13.7109375" style="1" customWidth="1"/>
    <col min="9247" max="9247" width="15.42578125" style="1" customWidth="1"/>
    <col min="9248" max="9248" width="13.42578125" style="1" customWidth="1"/>
    <col min="9249" max="9249" width="11.42578125" style="1" customWidth="1"/>
    <col min="9250" max="9250" width="16.5703125" style="1" customWidth="1"/>
    <col min="9251" max="9251" width="14.28515625" style="1" customWidth="1"/>
    <col min="9252" max="9252" width="12.7109375" style="1" customWidth="1"/>
    <col min="9253" max="9253" width="14.28515625" style="1" customWidth="1"/>
    <col min="9254" max="9254" width="13.7109375" style="1" customWidth="1"/>
    <col min="9255" max="9255" width="12.28515625" style="1" customWidth="1"/>
    <col min="9256" max="9260" width="10.28515625" style="1" customWidth="1"/>
    <col min="9261" max="9261" width="11.42578125" style="1" customWidth="1"/>
    <col min="9262" max="9262" width="13.7109375" style="1" customWidth="1"/>
    <col min="9263" max="9263" width="11.28515625" style="1" customWidth="1"/>
    <col min="9264" max="9264" width="16.140625" style="1" customWidth="1"/>
    <col min="9265" max="9265" width="12.85546875" style="1" customWidth="1"/>
    <col min="9266" max="9472" width="9.140625" style="1"/>
    <col min="9473" max="9473" width="51.140625" style="1" customWidth="1"/>
    <col min="9474" max="9474" width="12.140625" style="1" customWidth="1"/>
    <col min="9475" max="9475" width="10" style="1" customWidth="1"/>
    <col min="9476" max="9476" width="13" style="1" customWidth="1"/>
    <col min="9477" max="9477" width="11.5703125" style="1" customWidth="1"/>
    <col min="9478" max="9478" width="11.85546875" style="1" customWidth="1"/>
    <col min="9479" max="9479" width="12.140625" style="1" customWidth="1"/>
    <col min="9480" max="9480" width="12.28515625" style="1" customWidth="1"/>
    <col min="9481" max="9481" width="10.5703125" style="1" customWidth="1"/>
    <col min="9482" max="9483" width="12.140625" style="1" customWidth="1"/>
    <col min="9484" max="9484" width="13.42578125" style="1" customWidth="1"/>
    <col min="9485" max="9485" width="12.5703125" style="1" customWidth="1"/>
    <col min="9486" max="9486" width="10" style="1" customWidth="1"/>
    <col min="9487" max="9487" width="10.140625" style="1" customWidth="1"/>
    <col min="9488" max="9488" width="11.7109375" style="1" customWidth="1"/>
    <col min="9489" max="9489" width="11.85546875" style="1" customWidth="1"/>
    <col min="9490" max="9494" width="10.7109375" style="1" customWidth="1"/>
    <col min="9495" max="9495" width="14.42578125" style="1" customWidth="1"/>
    <col min="9496" max="9496" width="12.5703125" style="1" customWidth="1"/>
    <col min="9497" max="9497" width="13" style="1" customWidth="1"/>
    <col min="9498" max="9498" width="11.42578125" style="1" customWidth="1"/>
    <col min="9499" max="9499" width="11.7109375" style="1" customWidth="1"/>
    <col min="9500" max="9500" width="10" style="1" customWidth="1"/>
    <col min="9501" max="9501" width="10.140625" style="1" customWidth="1"/>
    <col min="9502" max="9502" width="13.7109375" style="1" customWidth="1"/>
    <col min="9503" max="9503" width="15.42578125" style="1" customWidth="1"/>
    <col min="9504" max="9504" width="13.42578125" style="1" customWidth="1"/>
    <col min="9505" max="9505" width="11.42578125" style="1" customWidth="1"/>
    <col min="9506" max="9506" width="16.5703125" style="1" customWidth="1"/>
    <col min="9507" max="9507" width="14.28515625" style="1" customWidth="1"/>
    <col min="9508" max="9508" width="12.7109375" style="1" customWidth="1"/>
    <col min="9509" max="9509" width="14.28515625" style="1" customWidth="1"/>
    <col min="9510" max="9510" width="13.7109375" style="1" customWidth="1"/>
    <col min="9511" max="9511" width="12.28515625" style="1" customWidth="1"/>
    <col min="9512" max="9516" width="10.28515625" style="1" customWidth="1"/>
    <col min="9517" max="9517" width="11.42578125" style="1" customWidth="1"/>
    <col min="9518" max="9518" width="13.7109375" style="1" customWidth="1"/>
    <col min="9519" max="9519" width="11.28515625" style="1" customWidth="1"/>
    <col min="9520" max="9520" width="16.140625" style="1" customWidth="1"/>
    <col min="9521" max="9521" width="12.85546875" style="1" customWidth="1"/>
    <col min="9522" max="9728" width="9.140625" style="1"/>
    <col min="9729" max="9729" width="51.140625" style="1" customWidth="1"/>
    <col min="9730" max="9730" width="12.140625" style="1" customWidth="1"/>
    <col min="9731" max="9731" width="10" style="1" customWidth="1"/>
    <col min="9732" max="9732" width="13" style="1" customWidth="1"/>
    <col min="9733" max="9733" width="11.5703125" style="1" customWidth="1"/>
    <col min="9734" max="9734" width="11.85546875" style="1" customWidth="1"/>
    <col min="9735" max="9735" width="12.140625" style="1" customWidth="1"/>
    <col min="9736" max="9736" width="12.28515625" style="1" customWidth="1"/>
    <col min="9737" max="9737" width="10.5703125" style="1" customWidth="1"/>
    <col min="9738" max="9739" width="12.140625" style="1" customWidth="1"/>
    <col min="9740" max="9740" width="13.42578125" style="1" customWidth="1"/>
    <col min="9741" max="9741" width="12.5703125" style="1" customWidth="1"/>
    <col min="9742" max="9742" width="10" style="1" customWidth="1"/>
    <col min="9743" max="9743" width="10.140625" style="1" customWidth="1"/>
    <col min="9744" max="9744" width="11.7109375" style="1" customWidth="1"/>
    <col min="9745" max="9745" width="11.85546875" style="1" customWidth="1"/>
    <col min="9746" max="9750" width="10.7109375" style="1" customWidth="1"/>
    <col min="9751" max="9751" width="14.42578125" style="1" customWidth="1"/>
    <col min="9752" max="9752" width="12.5703125" style="1" customWidth="1"/>
    <col min="9753" max="9753" width="13" style="1" customWidth="1"/>
    <col min="9754" max="9754" width="11.42578125" style="1" customWidth="1"/>
    <col min="9755" max="9755" width="11.7109375" style="1" customWidth="1"/>
    <col min="9756" max="9756" width="10" style="1" customWidth="1"/>
    <col min="9757" max="9757" width="10.140625" style="1" customWidth="1"/>
    <col min="9758" max="9758" width="13.7109375" style="1" customWidth="1"/>
    <col min="9759" max="9759" width="15.42578125" style="1" customWidth="1"/>
    <col min="9760" max="9760" width="13.42578125" style="1" customWidth="1"/>
    <col min="9761" max="9761" width="11.42578125" style="1" customWidth="1"/>
    <col min="9762" max="9762" width="16.5703125" style="1" customWidth="1"/>
    <col min="9763" max="9763" width="14.28515625" style="1" customWidth="1"/>
    <col min="9764" max="9764" width="12.7109375" style="1" customWidth="1"/>
    <col min="9765" max="9765" width="14.28515625" style="1" customWidth="1"/>
    <col min="9766" max="9766" width="13.7109375" style="1" customWidth="1"/>
    <col min="9767" max="9767" width="12.28515625" style="1" customWidth="1"/>
    <col min="9768" max="9772" width="10.28515625" style="1" customWidth="1"/>
    <col min="9773" max="9773" width="11.42578125" style="1" customWidth="1"/>
    <col min="9774" max="9774" width="13.7109375" style="1" customWidth="1"/>
    <col min="9775" max="9775" width="11.28515625" style="1" customWidth="1"/>
    <col min="9776" max="9776" width="16.140625" style="1" customWidth="1"/>
    <col min="9777" max="9777" width="12.85546875" style="1" customWidth="1"/>
    <col min="9778" max="9984" width="9.140625" style="1"/>
    <col min="9985" max="9985" width="51.140625" style="1" customWidth="1"/>
    <col min="9986" max="9986" width="12.140625" style="1" customWidth="1"/>
    <col min="9987" max="9987" width="10" style="1" customWidth="1"/>
    <col min="9988" max="9988" width="13" style="1" customWidth="1"/>
    <col min="9989" max="9989" width="11.5703125" style="1" customWidth="1"/>
    <col min="9990" max="9990" width="11.85546875" style="1" customWidth="1"/>
    <col min="9991" max="9991" width="12.140625" style="1" customWidth="1"/>
    <col min="9992" max="9992" width="12.28515625" style="1" customWidth="1"/>
    <col min="9993" max="9993" width="10.5703125" style="1" customWidth="1"/>
    <col min="9994" max="9995" width="12.140625" style="1" customWidth="1"/>
    <col min="9996" max="9996" width="13.42578125" style="1" customWidth="1"/>
    <col min="9997" max="9997" width="12.5703125" style="1" customWidth="1"/>
    <col min="9998" max="9998" width="10" style="1" customWidth="1"/>
    <col min="9999" max="9999" width="10.140625" style="1" customWidth="1"/>
    <col min="10000" max="10000" width="11.7109375" style="1" customWidth="1"/>
    <col min="10001" max="10001" width="11.85546875" style="1" customWidth="1"/>
    <col min="10002" max="10006" width="10.7109375" style="1" customWidth="1"/>
    <col min="10007" max="10007" width="14.42578125" style="1" customWidth="1"/>
    <col min="10008" max="10008" width="12.5703125" style="1" customWidth="1"/>
    <col min="10009" max="10009" width="13" style="1" customWidth="1"/>
    <col min="10010" max="10010" width="11.42578125" style="1" customWidth="1"/>
    <col min="10011" max="10011" width="11.7109375" style="1" customWidth="1"/>
    <col min="10012" max="10012" width="10" style="1" customWidth="1"/>
    <col min="10013" max="10013" width="10.140625" style="1" customWidth="1"/>
    <col min="10014" max="10014" width="13.7109375" style="1" customWidth="1"/>
    <col min="10015" max="10015" width="15.42578125" style="1" customWidth="1"/>
    <col min="10016" max="10016" width="13.42578125" style="1" customWidth="1"/>
    <col min="10017" max="10017" width="11.42578125" style="1" customWidth="1"/>
    <col min="10018" max="10018" width="16.5703125" style="1" customWidth="1"/>
    <col min="10019" max="10019" width="14.28515625" style="1" customWidth="1"/>
    <col min="10020" max="10020" width="12.7109375" style="1" customWidth="1"/>
    <col min="10021" max="10021" width="14.28515625" style="1" customWidth="1"/>
    <col min="10022" max="10022" width="13.7109375" style="1" customWidth="1"/>
    <col min="10023" max="10023" width="12.28515625" style="1" customWidth="1"/>
    <col min="10024" max="10028" width="10.28515625" style="1" customWidth="1"/>
    <col min="10029" max="10029" width="11.42578125" style="1" customWidth="1"/>
    <col min="10030" max="10030" width="13.7109375" style="1" customWidth="1"/>
    <col min="10031" max="10031" width="11.28515625" style="1" customWidth="1"/>
    <col min="10032" max="10032" width="16.140625" style="1" customWidth="1"/>
    <col min="10033" max="10033" width="12.85546875" style="1" customWidth="1"/>
    <col min="10034" max="10240" width="9.140625" style="1"/>
    <col min="10241" max="10241" width="51.140625" style="1" customWidth="1"/>
    <col min="10242" max="10242" width="12.140625" style="1" customWidth="1"/>
    <col min="10243" max="10243" width="10" style="1" customWidth="1"/>
    <col min="10244" max="10244" width="13" style="1" customWidth="1"/>
    <col min="10245" max="10245" width="11.5703125" style="1" customWidth="1"/>
    <col min="10246" max="10246" width="11.85546875" style="1" customWidth="1"/>
    <col min="10247" max="10247" width="12.140625" style="1" customWidth="1"/>
    <col min="10248" max="10248" width="12.28515625" style="1" customWidth="1"/>
    <col min="10249" max="10249" width="10.5703125" style="1" customWidth="1"/>
    <col min="10250" max="10251" width="12.140625" style="1" customWidth="1"/>
    <col min="10252" max="10252" width="13.42578125" style="1" customWidth="1"/>
    <col min="10253" max="10253" width="12.5703125" style="1" customWidth="1"/>
    <col min="10254" max="10254" width="10" style="1" customWidth="1"/>
    <col min="10255" max="10255" width="10.140625" style="1" customWidth="1"/>
    <col min="10256" max="10256" width="11.7109375" style="1" customWidth="1"/>
    <col min="10257" max="10257" width="11.85546875" style="1" customWidth="1"/>
    <col min="10258" max="10262" width="10.7109375" style="1" customWidth="1"/>
    <col min="10263" max="10263" width="14.42578125" style="1" customWidth="1"/>
    <col min="10264" max="10264" width="12.5703125" style="1" customWidth="1"/>
    <col min="10265" max="10265" width="13" style="1" customWidth="1"/>
    <col min="10266" max="10266" width="11.42578125" style="1" customWidth="1"/>
    <col min="10267" max="10267" width="11.7109375" style="1" customWidth="1"/>
    <col min="10268" max="10268" width="10" style="1" customWidth="1"/>
    <col min="10269" max="10269" width="10.140625" style="1" customWidth="1"/>
    <col min="10270" max="10270" width="13.7109375" style="1" customWidth="1"/>
    <col min="10271" max="10271" width="15.42578125" style="1" customWidth="1"/>
    <col min="10272" max="10272" width="13.42578125" style="1" customWidth="1"/>
    <col min="10273" max="10273" width="11.42578125" style="1" customWidth="1"/>
    <col min="10274" max="10274" width="16.5703125" style="1" customWidth="1"/>
    <col min="10275" max="10275" width="14.28515625" style="1" customWidth="1"/>
    <col min="10276" max="10276" width="12.7109375" style="1" customWidth="1"/>
    <col min="10277" max="10277" width="14.28515625" style="1" customWidth="1"/>
    <col min="10278" max="10278" width="13.7109375" style="1" customWidth="1"/>
    <col min="10279" max="10279" width="12.28515625" style="1" customWidth="1"/>
    <col min="10280" max="10284" width="10.28515625" style="1" customWidth="1"/>
    <col min="10285" max="10285" width="11.42578125" style="1" customWidth="1"/>
    <col min="10286" max="10286" width="13.7109375" style="1" customWidth="1"/>
    <col min="10287" max="10287" width="11.28515625" style="1" customWidth="1"/>
    <col min="10288" max="10288" width="16.140625" style="1" customWidth="1"/>
    <col min="10289" max="10289" width="12.85546875" style="1" customWidth="1"/>
    <col min="10290" max="10496" width="9.140625" style="1"/>
    <col min="10497" max="10497" width="51.140625" style="1" customWidth="1"/>
    <col min="10498" max="10498" width="12.140625" style="1" customWidth="1"/>
    <col min="10499" max="10499" width="10" style="1" customWidth="1"/>
    <col min="10500" max="10500" width="13" style="1" customWidth="1"/>
    <col min="10501" max="10501" width="11.5703125" style="1" customWidth="1"/>
    <col min="10502" max="10502" width="11.85546875" style="1" customWidth="1"/>
    <col min="10503" max="10503" width="12.140625" style="1" customWidth="1"/>
    <col min="10504" max="10504" width="12.28515625" style="1" customWidth="1"/>
    <col min="10505" max="10505" width="10.5703125" style="1" customWidth="1"/>
    <col min="10506" max="10507" width="12.140625" style="1" customWidth="1"/>
    <col min="10508" max="10508" width="13.42578125" style="1" customWidth="1"/>
    <col min="10509" max="10509" width="12.5703125" style="1" customWidth="1"/>
    <col min="10510" max="10510" width="10" style="1" customWidth="1"/>
    <col min="10511" max="10511" width="10.140625" style="1" customWidth="1"/>
    <col min="10512" max="10512" width="11.7109375" style="1" customWidth="1"/>
    <col min="10513" max="10513" width="11.85546875" style="1" customWidth="1"/>
    <col min="10514" max="10518" width="10.7109375" style="1" customWidth="1"/>
    <col min="10519" max="10519" width="14.42578125" style="1" customWidth="1"/>
    <col min="10520" max="10520" width="12.5703125" style="1" customWidth="1"/>
    <col min="10521" max="10521" width="13" style="1" customWidth="1"/>
    <col min="10522" max="10522" width="11.42578125" style="1" customWidth="1"/>
    <col min="10523" max="10523" width="11.7109375" style="1" customWidth="1"/>
    <col min="10524" max="10524" width="10" style="1" customWidth="1"/>
    <col min="10525" max="10525" width="10.140625" style="1" customWidth="1"/>
    <col min="10526" max="10526" width="13.7109375" style="1" customWidth="1"/>
    <col min="10527" max="10527" width="15.42578125" style="1" customWidth="1"/>
    <col min="10528" max="10528" width="13.42578125" style="1" customWidth="1"/>
    <col min="10529" max="10529" width="11.42578125" style="1" customWidth="1"/>
    <col min="10530" max="10530" width="16.5703125" style="1" customWidth="1"/>
    <col min="10531" max="10531" width="14.28515625" style="1" customWidth="1"/>
    <col min="10532" max="10532" width="12.7109375" style="1" customWidth="1"/>
    <col min="10533" max="10533" width="14.28515625" style="1" customWidth="1"/>
    <col min="10534" max="10534" width="13.7109375" style="1" customWidth="1"/>
    <col min="10535" max="10535" width="12.28515625" style="1" customWidth="1"/>
    <col min="10536" max="10540" width="10.28515625" style="1" customWidth="1"/>
    <col min="10541" max="10541" width="11.42578125" style="1" customWidth="1"/>
    <col min="10542" max="10542" width="13.7109375" style="1" customWidth="1"/>
    <col min="10543" max="10543" width="11.28515625" style="1" customWidth="1"/>
    <col min="10544" max="10544" width="16.140625" style="1" customWidth="1"/>
    <col min="10545" max="10545" width="12.85546875" style="1" customWidth="1"/>
    <col min="10546" max="10752" width="9.140625" style="1"/>
    <col min="10753" max="10753" width="51.140625" style="1" customWidth="1"/>
    <col min="10754" max="10754" width="12.140625" style="1" customWidth="1"/>
    <col min="10755" max="10755" width="10" style="1" customWidth="1"/>
    <col min="10756" max="10756" width="13" style="1" customWidth="1"/>
    <col min="10757" max="10757" width="11.5703125" style="1" customWidth="1"/>
    <col min="10758" max="10758" width="11.85546875" style="1" customWidth="1"/>
    <col min="10759" max="10759" width="12.140625" style="1" customWidth="1"/>
    <col min="10760" max="10760" width="12.28515625" style="1" customWidth="1"/>
    <col min="10761" max="10761" width="10.5703125" style="1" customWidth="1"/>
    <col min="10762" max="10763" width="12.140625" style="1" customWidth="1"/>
    <col min="10764" max="10764" width="13.42578125" style="1" customWidth="1"/>
    <col min="10765" max="10765" width="12.5703125" style="1" customWidth="1"/>
    <col min="10766" max="10766" width="10" style="1" customWidth="1"/>
    <col min="10767" max="10767" width="10.140625" style="1" customWidth="1"/>
    <col min="10768" max="10768" width="11.7109375" style="1" customWidth="1"/>
    <col min="10769" max="10769" width="11.85546875" style="1" customWidth="1"/>
    <col min="10770" max="10774" width="10.7109375" style="1" customWidth="1"/>
    <col min="10775" max="10775" width="14.42578125" style="1" customWidth="1"/>
    <col min="10776" max="10776" width="12.5703125" style="1" customWidth="1"/>
    <col min="10777" max="10777" width="13" style="1" customWidth="1"/>
    <col min="10778" max="10778" width="11.42578125" style="1" customWidth="1"/>
    <col min="10779" max="10779" width="11.7109375" style="1" customWidth="1"/>
    <col min="10780" max="10780" width="10" style="1" customWidth="1"/>
    <col min="10781" max="10781" width="10.140625" style="1" customWidth="1"/>
    <col min="10782" max="10782" width="13.7109375" style="1" customWidth="1"/>
    <col min="10783" max="10783" width="15.42578125" style="1" customWidth="1"/>
    <col min="10784" max="10784" width="13.42578125" style="1" customWidth="1"/>
    <col min="10785" max="10785" width="11.42578125" style="1" customWidth="1"/>
    <col min="10786" max="10786" width="16.5703125" style="1" customWidth="1"/>
    <col min="10787" max="10787" width="14.28515625" style="1" customWidth="1"/>
    <col min="10788" max="10788" width="12.7109375" style="1" customWidth="1"/>
    <col min="10789" max="10789" width="14.28515625" style="1" customWidth="1"/>
    <col min="10790" max="10790" width="13.7109375" style="1" customWidth="1"/>
    <col min="10791" max="10791" width="12.28515625" style="1" customWidth="1"/>
    <col min="10792" max="10796" width="10.28515625" style="1" customWidth="1"/>
    <col min="10797" max="10797" width="11.42578125" style="1" customWidth="1"/>
    <col min="10798" max="10798" width="13.7109375" style="1" customWidth="1"/>
    <col min="10799" max="10799" width="11.28515625" style="1" customWidth="1"/>
    <col min="10800" max="10800" width="16.140625" style="1" customWidth="1"/>
    <col min="10801" max="10801" width="12.85546875" style="1" customWidth="1"/>
    <col min="10802" max="11008" width="9.140625" style="1"/>
    <col min="11009" max="11009" width="51.140625" style="1" customWidth="1"/>
    <col min="11010" max="11010" width="12.140625" style="1" customWidth="1"/>
    <col min="11011" max="11011" width="10" style="1" customWidth="1"/>
    <col min="11012" max="11012" width="13" style="1" customWidth="1"/>
    <col min="11013" max="11013" width="11.5703125" style="1" customWidth="1"/>
    <col min="11014" max="11014" width="11.85546875" style="1" customWidth="1"/>
    <col min="11015" max="11015" width="12.140625" style="1" customWidth="1"/>
    <col min="11016" max="11016" width="12.28515625" style="1" customWidth="1"/>
    <col min="11017" max="11017" width="10.5703125" style="1" customWidth="1"/>
    <col min="11018" max="11019" width="12.140625" style="1" customWidth="1"/>
    <col min="11020" max="11020" width="13.42578125" style="1" customWidth="1"/>
    <col min="11021" max="11021" width="12.5703125" style="1" customWidth="1"/>
    <col min="11022" max="11022" width="10" style="1" customWidth="1"/>
    <col min="11023" max="11023" width="10.140625" style="1" customWidth="1"/>
    <col min="11024" max="11024" width="11.7109375" style="1" customWidth="1"/>
    <col min="11025" max="11025" width="11.85546875" style="1" customWidth="1"/>
    <col min="11026" max="11030" width="10.7109375" style="1" customWidth="1"/>
    <col min="11031" max="11031" width="14.42578125" style="1" customWidth="1"/>
    <col min="11032" max="11032" width="12.5703125" style="1" customWidth="1"/>
    <col min="11033" max="11033" width="13" style="1" customWidth="1"/>
    <col min="11034" max="11034" width="11.42578125" style="1" customWidth="1"/>
    <col min="11035" max="11035" width="11.7109375" style="1" customWidth="1"/>
    <col min="11036" max="11036" width="10" style="1" customWidth="1"/>
    <col min="11037" max="11037" width="10.140625" style="1" customWidth="1"/>
    <col min="11038" max="11038" width="13.7109375" style="1" customWidth="1"/>
    <col min="11039" max="11039" width="15.42578125" style="1" customWidth="1"/>
    <col min="11040" max="11040" width="13.42578125" style="1" customWidth="1"/>
    <col min="11041" max="11041" width="11.42578125" style="1" customWidth="1"/>
    <col min="11042" max="11042" width="16.5703125" style="1" customWidth="1"/>
    <col min="11043" max="11043" width="14.28515625" style="1" customWidth="1"/>
    <col min="11044" max="11044" width="12.7109375" style="1" customWidth="1"/>
    <col min="11045" max="11045" width="14.28515625" style="1" customWidth="1"/>
    <col min="11046" max="11046" width="13.7109375" style="1" customWidth="1"/>
    <col min="11047" max="11047" width="12.28515625" style="1" customWidth="1"/>
    <col min="11048" max="11052" width="10.28515625" style="1" customWidth="1"/>
    <col min="11053" max="11053" width="11.42578125" style="1" customWidth="1"/>
    <col min="11054" max="11054" width="13.7109375" style="1" customWidth="1"/>
    <col min="11055" max="11055" width="11.28515625" style="1" customWidth="1"/>
    <col min="11056" max="11056" width="16.140625" style="1" customWidth="1"/>
    <col min="11057" max="11057" width="12.85546875" style="1" customWidth="1"/>
    <col min="11058" max="11264" width="9.140625" style="1"/>
    <col min="11265" max="11265" width="51.140625" style="1" customWidth="1"/>
    <col min="11266" max="11266" width="12.140625" style="1" customWidth="1"/>
    <col min="11267" max="11267" width="10" style="1" customWidth="1"/>
    <col min="11268" max="11268" width="13" style="1" customWidth="1"/>
    <col min="11269" max="11269" width="11.5703125" style="1" customWidth="1"/>
    <col min="11270" max="11270" width="11.85546875" style="1" customWidth="1"/>
    <col min="11271" max="11271" width="12.140625" style="1" customWidth="1"/>
    <col min="11272" max="11272" width="12.28515625" style="1" customWidth="1"/>
    <col min="11273" max="11273" width="10.5703125" style="1" customWidth="1"/>
    <col min="11274" max="11275" width="12.140625" style="1" customWidth="1"/>
    <col min="11276" max="11276" width="13.42578125" style="1" customWidth="1"/>
    <col min="11277" max="11277" width="12.5703125" style="1" customWidth="1"/>
    <col min="11278" max="11278" width="10" style="1" customWidth="1"/>
    <col min="11279" max="11279" width="10.140625" style="1" customWidth="1"/>
    <col min="11280" max="11280" width="11.7109375" style="1" customWidth="1"/>
    <col min="11281" max="11281" width="11.85546875" style="1" customWidth="1"/>
    <col min="11282" max="11286" width="10.7109375" style="1" customWidth="1"/>
    <col min="11287" max="11287" width="14.42578125" style="1" customWidth="1"/>
    <col min="11288" max="11288" width="12.5703125" style="1" customWidth="1"/>
    <col min="11289" max="11289" width="13" style="1" customWidth="1"/>
    <col min="11290" max="11290" width="11.42578125" style="1" customWidth="1"/>
    <col min="11291" max="11291" width="11.7109375" style="1" customWidth="1"/>
    <col min="11292" max="11292" width="10" style="1" customWidth="1"/>
    <col min="11293" max="11293" width="10.140625" style="1" customWidth="1"/>
    <col min="11294" max="11294" width="13.7109375" style="1" customWidth="1"/>
    <col min="11295" max="11295" width="15.42578125" style="1" customWidth="1"/>
    <col min="11296" max="11296" width="13.42578125" style="1" customWidth="1"/>
    <col min="11297" max="11297" width="11.42578125" style="1" customWidth="1"/>
    <col min="11298" max="11298" width="16.5703125" style="1" customWidth="1"/>
    <col min="11299" max="11299" width="14.28515625" style="1" customWidth="1"/>
    <col min="11300" max="11300" width="12.7109375" style="1" customWidth="1"/>
    <col min="11301" max="11301" width="14.28515625" style="1" customWidth="1"/>
    <col min="11302" max="11302" width="13.7109375" style="1" customWidth="1"/>
    <col min="11303" max="11303" width="12.28515625" style="1" customWidth="1"/>
    <col min="11304" max="11308" width="10.28515625" style="1" customWidth="1"/>
    <col min="11309" max="11309" width="11.42578125" style="1" customWidth="1"/>
    <col min="11310" max="11310" width="13.7109375" style="1" customWidth="1"/>
    <col min="11311" max="11311" width="11.28515625" style="1" customWidth="1"/>
    <col min="11312" max="11312" width="16.140625" style="1" customWidth="1"/>
    <col min="11313" max="11313" width="12.85546875" style="1" customWidth="1"/>
    <col min="11314" max="11520" width="9.140625" style="1"/>
    <col min="11521" max="11521" width="51.140625" style="1" customWidth="1"/>
    <col min="11522" max="11522" width="12.140625" style="1" customWidth="1"/>
    <col min="11523" max="11523" width="10" style="1" customWidth="1"/>
    <col min="11524" max="11524" width="13" style="1" customWidth="1"/>
    <col min="11525" max="11525" width="11.5703125" style="1" customWidth="1"/>
    <col min="11526" max="11526" width="11.85546875" style="1" customWidth="1"/>
    <col min="11527" max="11527" width="12.140625" style="1" customWidth="1"/>
    <col min="11528" max="11528" width="12.28515625" style="1" customWidth="1"/>
    <col min="11529" max="11529" width="10.5703125" style="1" customWidth="1"/>
    <col min="11530" max="11531" width="12.140625" style="1" customWidth="1"/>
    <col min="11532" max="11532" width="13.42578125" style="1" customWidth="1"/>
    <col min="11533" max="11533" width="12.5703125" style="1" customWidth="1"/>
    <col min="11534" max="11534" width="10" style="1" customWidth="1"/>
    <col min="11535" max="11535" width="10.140625" style="1" customWidth="1"/>
    <col min="11536" max="11536" width="11.7109375" style="1" customWidth="1"/>
    <col min="11537" max="11537" width="11.85546875" style="1" customWidth="1"/>
    <col min="11538" max="11542" width="10.7109375" style="1" customWidth="1"/>
    <col min="11543" max="11543" width="14.42578125" style="1" customWidth="1"/>
    <col min="11544" max="11544" width="12.5703125" style="1" customWidth="1"/>
    <col min="11545" max="11545" width="13" style="1" customWidth="1"/>
    <col min="11546" max="11546" width="11.42578125" style="1" customWidth="1"/>
    <col min="11547" max="11547" width="11.7109375" style="1" customWidth="1"/>
    <col min="11548" max="11548" width="10" style="1" customWidth="1"/>
    <col min="11549" max="11549" width="10.140625" style="1" customWidth="1"/>
    <col min="11550" max="11550" width="13.7109375" style="1" customWidth="1"/>
    <col min="11551" max="11551" width="15.42578125" style="1" customWidth="1"/>
    <col min="11552" max="11552" width="13.42578125" style="1" customWidth="1"/>
    <col min="11553" max="11553" width="11.42578125" style="1" customWidth="1"/>
    <col min="11554" max="11554" width="16.5703125" style="1" customWidth="1"/>
    <col min="11555" max="11555" width="14.28515625" style="1" customWidth="1"/>
    <col min="11556" max="11556" width="12.7109375" style="1" customWidth="1"/>
    <col min="11557" max="11557" width="14.28515625" style="1" customWidth="1"/>
    <col min="11558" max="11558" width="13.7109375" style="1" customWidth="1"/>
    <col min="11559" max="11559" width="12.28515625" style="1" customWidth="1"/>
    <col min="11560" max="11564" width="10.28515625" style="1" customWidth="1"/>
    <col min="11565" max="11565" width="11.42578125" style="1" customWidth="1"/>
    <col min="11566" max="11566" width="13.7109375" style="1" customWidth="1"/>
    <col min="11567" max="11567" width="11.28515625" style="1" customWidth="1"/>
    <col min="11568" max="11568" width="16.140625" style="1" customWidth="1"/>
    <col min="11569" max="11569" width="12.85546875" style="1" customWidth="1"/>
    <col min="11570" max="11776" width="9.140625" style="1"/>
    <col min="11777" max="11777" width="51.140625" style="1" customWidth="1"/>
    <col min="11778" max="11778" width="12.140625" style="1" customWidth="1"/>
    <col min="11779" max="11779" width="10" style="1" customWidth="1"/>
    <col min="11780" max="11780" width="13" style="1" customWidth="1"/>
    <col min="11781" max="11781" width="11.5703125" style="1" customWidth="1"/>
    <col min="11782" max="11782" width="11.85546875" style="1" customWidth="1"/>
    <col min="11783" max="11783" width="12.140625" style="1" customWidth="1"/>
    <col min="11784" max="11784" width="12.28515625" style="1" customWidth="1"/>
    <col min="11785" max="11785" width="10.5703125" style="1" customWidth="1"/>
    <col min="11786" max="11787" width="12.140625" style="1" customWidth="1"/>
    <col min="11788" max="11788" width="13.42578125" style="1" customWidth="1"/>
    <col min="11789" max="11789" width="12.5703125" style="1" customWidth="1"/>
    <col min="11790" max="11790" width="10" style="1" customWidth="1"/>
    <col min="11791" max="11791" width="10.140625" style="1" customWidth="1"/>
    <col min="11792" max="11792" width="11.7109375" style="1" customWidth="1"/>
    <col min="11793" max="11793" width="11.85546875" style="1" customWidth="1"/>
    <col min="11794" max="11798" width="10.7109375" style="1" customWidth="1"/>
    <col min="11799" max="11799" width="14.42578125" style="1" customWidth="1"/>
    <col min="11800" max="11800" width="12.5703125" style="1" customWidth="1"/>
    <col min="11801" max="11801" width="13" style="1" customWidth="1"/>
    <col min="11802" max="11802" width="11.42578125" style="1" customWidth="1"/>
    <col min="11803" max="11803" width="11.7109375" style="1" customWidth="1"/>
    <col min="11804" max="11804" width="10" style="1" customWidth="1"/>
    <col min="11805" max="11805" width="10.140625" style="1" customWidth="1"/>
    <col min="11806" max="11806" width="13.7109375" style="1" customWidth="1"/>
    <col min="11807" max="11807" width="15.42578125" style="1" customWidth="1"/>
    <col min="11808" max="11808" width="13.42578125" style="1" customWidth="1"/>
    <col min="11809" max="11809" width="11.42578125" style="1" customWidth="1"/>
    <col min="11810" max="11810" width="16.5703125" style="1" customWidth="1"/>
    <col min="11811" max="11811" width="14.28515625" style="1" customWidth="1"/>
    <col min="11812" max="11812" width="12.7109375" style="1" customWidth="1"/>
    <col min="11813" max="11813" width="14.28515625" style="1" customWidth="1"/>
    <col min="11814" max="11814" width="13.7109375" style="1" customWidth="1"/>
    <col min="11815" max="11815" width="12.28515625" style="1" customWidth="1"/>
    <col min="11816" max="11820" width="10.28515625" style="1" customWidth="1"/>
    <col min="11821" max="11821" width="11.42578125" style="1" customWidth="1"/>
    <col min="11822" max="11822" width="13.7109375" style="1" customWidth="1"/>
    <col min="11823" max="11823" width="11.28515625" style="1" customWidth="1"/>
    <col min="11824" max="11824" width="16.140625" style="1" customWidth="1"/>
    <col min="11825" max="11825" width="12.85546875" style="1" customWidth="1"/>
    <col min="11826" max="12032" width="9.140625" style="1"/>
    <col min="12033" max="12033" width="51.140625" style="1" customWidth="1"/>
    <col min="12034" max="12034" width="12.140625" style="1" customWidth="1"/>
    <col min="12035" max="12035" width="10" style="1" customWidth="1"/>
    <col min="12036" max="12036" width="13" style="1" customWidth="1"/>
    <col min="12037" max="12037" width="11.5703125" style="1" customWidth="1"/>
    <col min="12038" max="12038" width="11.85546875" style="1" customWidth="1"/>
    <col min="12039" max="12039" width="12.140625" style="1" customWidth="1"/>
    <col min="12040" max="12040" width="12.28515625" style="1" customWidth="1"/>
    <col min="12041" max="12041" width="10.5703125" style="1" customWidth="1"/>
    <col min="12042" max="12043" width="12.140625" style="1" customWidth="1"/>
    <col min="12044" max="12044" width="13.42578125" style="1" customWidth="1"/>
    <col min="12045" max="12045" width="12.5703125" style="1" customWidth="1"/>
    <col min="12046" max="12046" width="10" style="1" customWidth="1"/>
    <col min="12047" max="12047" width="10.140625" style="1" customWidth="1"/>
    <col min="12048" max="12048" width="11.7109375" style="1" customWidth="1"/>
    <col min="12049" max="12049" width="11.85546875" style="1" customWidth="1"/>
    <col min="12050" max="12054" width="10.7109375" style="1" customWidth="1"/>
    <col min="12055" max="12055" width="14.42578125" style="1" customWidth="1"/>
    <col min="12056" max="12056" width="12.5703125" style="1" customWidth="1"/>
    <col min="12057" max="12057" width="13" style="1" customWidth="1"/>
    <col min="12058" max="12058" width="11.42578125" style="1" customWidth="1"/>
    <col min="12059" max="12059" width="11.7109375" style="1" customWidth="1"/>
    <col min="12060" max="12060" width="10" style="1" customWidth="1"/>
    <col min="12061" max="12061" width="10.140625" style="1" customWidth="1"/>
    <col min="12062" max="12062" width="13.7109375" style="1" customWidth="1"/>
    <col min="12063" max="12063" width="15.42578125" style="1" customWidth="1"/>
    <col min="12064" max="12064" width="13.42578125" style="1" customWidth="1"/>
    <col min="12065" max="12065" width="11.42578125" style="1" customWidth="1"/>
    <col min="12066" max="12066" width="16.5703125" style="1" customWidth="1"/>
    <col min="12067" max="12067" width="14.28515625" style="1" customWidth="1"/>
    <col min="12068" max="12068" width="12.7109375" style="1" customWidth="1"/>
    <col min="12069" max="12069" width="14.28515625" style="1" customWidth="1"/>
    <col min="12070" max="12070" width="13.7109375" style="1" customWidth="1"/>
    <col min="12071" max="12071" width="12.28515625" style="1" customWidth="1"/>
    <col min="12072" max="12076" width="10.28515625" style="1" customWidth="1"/>
    <col min="12077" max="12077" width="11.42578125" style="1" customWidth="1"/>
    <col min="12078" max="12078" width="13.7109375" style="1" customWidth="1"/>
    <col min="12079" max="12079" width="11.28515625" style="1" customWidth="1"/>
    <col min="12080" max="12080" width="16.140625" style="1" customWidth="1"/>
    <col min="12081" max="12081" width="12.85546875" style="1" customWidth="1"/>
    <col min="12082" max="12288" width="9.140625" style="1"/>
    <col min="12289" max="12289" width="51.140625" style="1" customWidth="1"/>
    <col min="12290" max="12290" width="12.140625" style="1" customWidth="1"/>
    <col min="12291" max="12291" width="10" style="1" customWidth="1"/>
    <col min="12292" max="12292" width="13" style="1" customWidth="1"/>
    <col min="12293" max="12293" width="11.5703125" style="1" customWidth="1"/>
    <col min="12294" max="12294" width="11.85546875" style="1" customWidth="1"/>
    <col min="12295" max="12295" width="12.140625" style="1" customWidth="1"/>
    <col min="12296" max="12296" width="12.28515625" style="1" customWidth="1"/>
    <col min="12297" max="12297" width="10.5703125" style="1" customWidth="1"/>
    <col min="12298" max="12299" width="12.140625" style="1" customWidth="1"/>
    <col min="12300" max="12300" width="13.42578125" style="1" customWidth="1"/>
    <col min="12301" max="12301" width="12.5703125" style="1" customWidth="1"/>
    <col min="12302" max="12302" width="10" style="1" customWidth="1"/>
    <col min="12303" max="12303" width="10.140625" style="1" customWidth="1"/>
    <col min="12304" max="12304" width="11.7109375" style="1" customWidth="1"/>
    <col min="12305" max="12305" width="11.85546875" style="1" customWidth="1"/>
    <col min="12306" max="12310" width="10.7109375" style="1" customWidth="1"/>
    <col min="12311" max="12311" width="14.42578125" style="1" customWidth="1"/>
    <col min="12312" max="12312" width="12.5703125" style="1" customWidth="1"/>
    <col min="12313" max="12313" width="13" style="1" customWidth="1"/>
    <col min="12314" max="12314" width="11.42578125" style="1" customWidth="1"/>
    <col min="12315" max="12315" width="11.7109375" style="1" customWidth="1"/>
    <col min="12316" max="12316" width="10" style="1" customWidth="1"/>
    <col min="12317" max="12317" width="10.140625" style="1" customWidth="1"/>
    <col min="12318" max="12318" width="13.7109375" style="1" customWidth="1"/>
    <col min="12319" max="12319" width="15.42578125" style="1" customWidth="1"/>
    <col min="12320" max="12320" width="13.42578125" style="1" customWidth="1"/>
    <col min="12321" max="12321" width="11.42578125" style="1" customWidth="1"/>
    <col min="12322" max="12322" width="16.5703125" style="1" customWidth="1"/>
    <col min="12323" max="12323" width="14.28515625" style="1" customWidth="1"/>
    <col min="12324" max="12324" width="12.7109375" style="1" customWidth="1"/>
    <col min="12325" max="12325" width="14.28515625" style="1" customWidth="1"/>
    <col min="12326" max="12326" width="13.7109375" style="1" customWidth="1"/>
    <col min="12327" max="12327" width="12.28515625" style="1" customWidth="1"/>
    <col min="12328" max="12332" width="10.28515625" style="1" customWidth="1"/>
    <col min="12333" max="12333" width="11.42578125" style="1" customWidth="1"/>
    <col min="12334" max="12334" width="13.7109375" style="1" customWidth="1"/>
    <col min="12335" max="12335" width="11.28515625" style="1" customWidth="1"/>
    <col min="12336" max="12336" width="16.140625" style="1" customWidth="1"/>
    <col min="12337" max="12337" width="12.85546875" style="1" customWidth="1"/>
    <col min="12338" max="12544" width="9.140625" style="1"/>
    <col min="12545" max="12545" width="51.140625" style="1" customWidth="1"/>
    <col min="12546" max="12546" width="12.140625" style="1" customWidth="1"/>
    <col min="12547" max="12547" width="10" style="1" customWidth="1"/>
    <col min="12548" max="12548" width="13" style="1" customWidth="1"/>
    <col min="12549" max="12549" width="11.5703125" style="1" customWidth="1"/>
    <col min="12550" max="12550" width="11.85546875" style="1" customWidth="1"/>
    <col min="12551" max="12551" width="12.140625" style="1" customWidth="1"/>
    <col min="12552" max="12552" width="12.28515625" style="1" customWidth="1"/>
    <col min="12553" max="12553" width="10.5703125" style="1" customWidth="1"/>
    <col min="12554" max="12555" width="12.140625" style="1" customWidth="1"/>
    <col min="12556" max="12556" width="13.42578125" style="1" customWidth="1"/>
    <col min="12557" max="12557" width="12.5703125" style="1" customWidth="1"/>
    <col min="12558" max="12558" width="10" style="1" customWidth="1"/>
    <col min="12559" max="12559" width="10.140625" style="1" customWidth="1"/>
    <col min="12560" max="12560" width="11.7109375" style="1" customWidth="1"/>
    <col min="12561" max="12561" width="11.85546875" style="1" customWidth="1"/>
    <col min="12562" max="12566" width="10.7109375" style="1" customWidth="1"/>
    <col min="12567" max="12567" width="14.42578125" style="1" customWidth="1"/>
    <col min="12568" max="12568" width="12.5703125" style="1" customWidth="1"/>
    <col min="12569" max="12569" width="13" style="1" customWidth="1"/>
    <col min="12570" max="12570" width="11.42578125" style="1" customWidth="1"/>
    <col min="12571" max="12571" width="11.7109375" style="1" customWidth="1"/>
    <col min="12572" max="12572" width="10" style="1" customWidth="1"/>
    <col min="12573" max="12573" width="10.140625" style="1" customWidth="1"/>
    <col min="12574" max="12574" width="13.7109375" style="1" customWidth="1"/>
    <col min="12575" max="12575" width="15.42578125" style="1" customWidth="1"/>
    <col min="12576" max="12576" width="13.42578125" style="1" customWidth="1"/>
    <col min="12577" max="12577" width="11.42578125" style="1" customWidth="1"/>
    <col min="12578" max="12578" width="16.5703125" style="1" customWidth="1"/>
    <col min="12579" max="12579" width="14.28515625" style="1" customWidth="1"/>
    <col min="12580" max="12580" width="12.7109375" style="1" customWidth="1"/>
    <col min="12581" max="12581" width="14.28515625" style="1" customWidth="1"/>
    <col min="12582" max="12582" width="13.7109375" style="1" customWidth="1"/>
    <col min="12583" max="12583" width="12.28515625" style="1" customWidth="1"/>
    <col min="12584" max="12588" width="10.28515625" style="1" customWidth="1"/>
    <col min="12589" max="12589" width="11.42578125" style="1" customWidth="1"/>
    <col min="12590" max="12590" width="13.7109375" style="1" customWidth="1"/>
    <col min="12591" max="12591" width="11.28515625" style="1" customWidth="1"/>
    <col min="12592" max="12592" width="16.140625" style="1" customWidth="1"/>
    <col min="12593" max="12593" width="12.85546875" style="1" customWidth="1"/>
    <col min="12594" max="12800" width="9.140625" style="1"/>
    <col min="12801" max="12801" width="51.140625" style="1" customWidth="1"/>
    <col min="12802" max="12802" width="12.140625" style="1" customWidth="1"/>
    <col min="12803" max="12803" width="10" style="1" customWidth="1"/>
    <col min="12804" max="12804" width="13" style="1" customWidth="1"/>
    <col min="12805" max="12805" width="11.5703125" style="1" customWidth="1"/>
    <col min="12806" max="12806" width="11.85546875" style="1" customWidth="1"/>
    <col min="12807" max="12807" width="12.140625" style="1" customWidth="1"/>
    <col min="12808" max="12808" width="12.28515625" style="1" customWidth="1"/>
    <col min="12809" max="12809" width="10.5703125" style="1" customWidth="1"/>
    <col min="12810" max="12811" width="12.140625" style="1" customWidth="1"/>
    <col min="12812" max="12812" width="13.42578125" style="1" customWidth="1"/>
    <col min="12813" max="12813" width="12.5703125" style="1" customWidth="1"/>
    <col min="12814" max="12814" width="10" style="1" customWidth="1"/>
    <col min="12815" max="12815" width="10.140625" style="1" customWidth="1"/>
    <col min="12816" max="12816" width="11.7109375" style="1" customWidth="1"/>
    <col min="12817" max="12817" width="11.85546875" style="1" customWidth="1"/>
    <col min="12818" max="12822" width="10.7109375" style="1" customWidth="1"/>
    <col min="12823" max="12823" width="14.42578125" style="1" customWidth="1"/>
    <col min="12824" max="12824" width="12.5703125" style="1" customWidth="1"/>
    <col min="12825" max="12825" width="13" style="1" customWidth="1"/>
    <col min="12826" max="12826" width="11.42578125" style="1" customWidth="1"/>
    <col min="12827" max="12827" width="11.7109375" style="1" customWidth="1"/>
    <col min="12828" max="12828" width="10" style="1" customWidth="1"/>
    <col min="12829" max="12829" width="10.140625" style="1" customWidth="1"/>
    <col min="12830" max="12830" width="13.7109375" style="1" customWidth="1"/>
    <col min="12831" max="12831" width="15.42578125" style="1" customWidth="1"/>
    <col min="12832" max="12832" width="13.42578125" style="1" customWidth="1"/>
    <col min="12833" max="12833" width="11.42578125" style="1" customWidth="1"/>
    <col min="12834" max="12834" width="16.5703125" style="1" customWidth="1"/>
    <col min="12835" max="12835" width="14.28515625" style="1" customWidth="1"/>
    <col min="12836" max="12836" width="12.7109375" style="1" customWidth="1"/>
    <col min="12837" max="12837" width="14.28515625" style="1" customWidth="1"/>
    <col min="12838" max="12838" width="13.7109375" style="1" customWidth="1"/>
    <col min="12839" max="12839" width="12.28515625" style="1" customWidth="1"/>
    <col min="12840" max="12844" width="10.28515625" style="1" customWidth="1"/>
    <col min="12845" max="12845" width="11.42578125" style="1" customWidth="1"/>
    <col min="12846" max="12846" width="13.7109375" style="1" customWidth="1"/>
    <col min="12847" max="12847" width="11.28515625" style="1" customWidth="1"/>
    <col min="12848" max="12848" width="16.140625" style="1" customWidth="1"/>
    <col min="12849" max="12849" width="12.85546875" style="1" customWidth="1"/>
    <col min="12850" max="13056" width="9.140625" style="1"/>
    <col min="13057" max="13057" width="51.140625" style="1" customWidth="1"/>
    <col min="13058" max="13058" width="12.140625" style="1" customWidth="1"/>
    <col min="13059" max="13059" width="10" style="1" customWidth="1"/>
    <col min="13060" max="13060" width="13" style="1" customWidth="1"/>
    <col min="13061" max="13061" width="11.5703125" style="1" customWidth="1"/>
    <col min="13062" max="13062" width="11.85546875" style="1" customWidth="1"/>
    <col min="13063" max="13063" width="12.140625" style="1" customWidth="1"/>
    <col min="13064" max="13064" width="12.28515625" style="1" customWidth="1"/>
    <col min="13065" max="13065" width="10.5703125" style="1" customWidth="1"/>
    <col min="13066" max="13067" width="12.140625" style="1" customWidth="1"/>
    <col min="13068" max="13068" width="13.42578125" style="1" customWidth="1"/>
    <col min="13069" max="13069" width="12.5703125" style="1" customWidth="1"/>
    <col min="13070" max="13070" width="10" style="1" customWidth="1"/>
    <col min="13071" max="13071" width="10.140625" style="1" customWidth="1"/>
    <col min="13072" max="13072" width="11.7109375" style="1" customWidth="1"/>
    <col min="13073" max="13073" width="11.85546875" style="1" customWidth="1"/>
    <col min="13074" max="13078" width="10.7109375" style="1" customWidth="1"/>
    <col min="13079" max="13079" width="14.42578125" style="1" customWidth="1"/>
    <col min="13080" max="13080" width="12.5703125" style="1" customWidth="1"/>
    <col min="13081" max="13081" width="13" style="1" customWidth="1"/>
    <col min="13082" max="13082" width="11.42578125" style="1" customWidth="1"/>
    <col min="13083" max="13083" width="11.7109375" style="1" customWidth="1"/>
    <col min="13084" max="13084" width="10" style="1" customWidth="1"/>
    <col min="13085" max="13085" width="10.140625" style="1" customWidth="1"/>
    <col min="13086" max="13086" width="13.7109375" style="1" customWidth="1"/>
    <col min="13087" max="13087" width="15.42578125" style="1" customWidth="1"/>
    <col min="13088" max="13088" width="13.42578125" style="1" customWidth="1"/>
    <col min="13089" max="13089" width="11.42578125" style="1" customWidth="1"/>
    <col min="13090" max="13090" width="16.5703125" style="1" customWidth="1"/>
    <col min="13091" max="13091" width="14.28515625" style="1" customWidth="1"/>
    <col min="13092" max="13092" width="12.7109375" style="1" customWidth="1"/>
    <col min="13093" max="13093" width="14.28515625" style="1" customWidth="1"/>
    <col min="13094" max="13094" width="13.7109375" style="1" customWidth="1"/>
    <col min="13095" max="13095" width="12.28515625" style="1" customWidth="1"/>
    <col min="13096" max="13100" width="10.28515625" style="1" customWidth="1"/>
    <col min="13101" max="13101" width="11.42578125" style="1" customWidth="1"/>
    <col min="13102" max="13102" width="13.7109375" style="1" customWidth="1"/>
    <col min="13103" max="13103" width="11.28515625" style="1" customWidth="1"/>
    <col min="13104" max="13104" width="16.140625" style="1" customWidth="1"/>
    <col min="13105" max="13105" width="12.85546875" style="1" customWidth="1"/>
    <col min="13106" max="13312" width="9.140625" style="1"/>
    <col min="13313" max="13313" width="51.140625" style="1" customWidth="1"/>
    <col min="13314" max="13314" width="12.140625" style="1" customWidth="1"/>
    <col min="13315" max="13315" width="10" style="1" customWidth="1"/>
    <col min="13316" max="13316" width="13" style="1" customWidth="1"/>
    <col min="13317" max="13317" width="11.5703125" style="1" customWidth="1"/>
    <col min="13318" max="13318" width="11.85546875" style="1" customWidth="1"/>
    <col min="13319" max="13319" width="12.140625" style="1" customWidth="1"/>
    <col min="13320" max="13320" width="12.28515625" style="1" customWidth="1"/>
    <col min="13321" max="13321" width="10.5703125" style="1" customWidth="1"/>
    <col min="13322" max="13323" width="12.140625" style="1" customWidth="1"/>
    <col min="13324" max="13324" width="13.42578125" style="1" customWidth="1"/>
    <col min="13325" max="13325" width="12.5703125" style="1" customWidth="1"/>
    <col min="13326" max="13326" width="10" style="1" customWidth="1"/>
    <col min="13327" max="13327" width="10.140625" style="1" customWidth="1"/>
    <col min="13328" max="13328" width="11.7109375" style="1" customWidth="1"/>
    <col min="13329" max="13329" width="11.85546875" style="1" customWidth="1"/>
    <col min="13330" max="13334" width="10.7109375" style="1" customWidth="1"/>
    <col min="13335" max="13335" width="14.42578125" style="1" customWidth="1"/>
    <col min="13336" max="13336" width="12.5703125" style="1" customWidth="1"/>
    <col min="13337" max="13337" width="13" style="1" customWidth="1"/>
    <col min="13338" max="13338" width="11.42578125" style="1" customWidth="1"/>
    <col min="13339" max="13339" width="11.7109375" style="1" customWidth="1"/>
    <col min="13340" max="13340" width="10" style="1" customWidth="1"/>
    <col min="13341" max="13341" width="10.140625" style="1" customWidth="1"/>
    <col min="13342" max="13342" width="13.7109375" style="1" customWidth="1"/>
    <col min="13343" max="13343" width="15.42578125" style="1" customWidth="1"/>
    <col min="13344" max="13344" width="13.42578125" style="1" customWidth="1"/>
    <col min="13345" max="13345" width="11.42578125" style="1" customWidth="1"/>
    <col min="13346" max="13346" width="16.5703125" style="1" customWidth="1"/>
    <col min="13347" max="13347" width="14.28515625" style="1" customWidth="1"/>
    <col min="13348" max="13348" width="12.7109375" style="1" customWidth="1"/>
    <col min="13349" max="13349" width="14.28515625" style="1" customWidth="1"/>
    <col min="13350" max="13350" width="13.7109375" style="1" customWidth="1"/>
    <col min="13351" max="13351" width="12.28515625" style="1" customWidth="1"/>
    <col min="13352" max="13356" width="10.28515625" style="1" customWidth="1"/>
    <col min="13357" max="13357" width="11.42578125" style="1" customWidth="1"/>
    <col min="13358" max="13358" width="13.7109375" style="1" customWidth="1"/>
    <col min="13359" max="13359" width="11.28515625" style="1" customWidth="1"/>
    <col min="13360" max="13360" width="16.140625" style="1" customWidth="1"/>
    <col min="13361" max="13361" width="12.85546875" style="1" customWidth="1"/>
    <col min="13362" max="13568" width="9.140625" style="1"/>
    <col min="13569" max="13569" width="51.140625" style="1" customWidth="1"/>
    <col min="13570" max="13570" width="12.140625" style="1" customWidth="1"/>
    <col min="13571" max="13571" width="10" style="1" customWidth="1"/>
    <col min="13572" max="13572" width="13" style="1" customWidth="1"/>
    <col min="13573" max="13573" width="11.5703125" style="1" customWidth="1"/>
    <col min="13574" max="13574" width="11.85546875" style="1" customWidth="1"/>
    <col min="13575" max="13575" width="12.140625" style="1" customWidth="1"/>
    <col min="13576" max="13576" width="12.28515625" style="1" customWidth="1"/>
    <col min="13577" max="13577" width="10.5703125" style="1" customWidth="1"/>
    <col min="13578" max="13579" width="12.140625" style="1" customWidth="1"/>
    <col min="13580" max="13580" width="13.42578125" style="1" customWidth="1"/>
    <col min="13581" max="13581" width="12.5703125" style="1" customWidth="1"/>
    <col min="13582" max="13582" width="10" style="1" customWidth="1"/>
    <col min="13583" max="13583" width="10.140625" style="1" customWidth="1"/>
    <col min="13584" max="13584" width="11.7109375" style="1" customWidth="1"/>
    <col min="13585" max="13585" width="11.85546875" style="1" customWidth="1"/>
    <col min="13586" max="13590" width="10.7109375" style="1" customWidth="1"/>
    <col min="13591" max="13591" width="14.42578125" style="1" customWidth="1"/>
    <col min="13592" max="13592" width="12.5703125" style="1" customWidth="1"/>
    <col min="13593" max="13593" width="13" style="1" customWidth="1"/>
    <col min="13594" max="13594" width="11.42578125" style="1" customWidth="1"/>
    <col min="13595" max="13595" width="11.7109375" style="1" customWidth="1"/>
    <col min="13596" max="13596" width="10" style="1" customWidth="1"/>
    <col min="13597" max="13597" width="10.140625" style="1" customWidth="1"/>
    <col min="13598" max="13598" width="13.7109375" style="1" customWidth="1"/>
    <col min="13599" max="13599" width="15.42578125" style="1" customWidth="1"/>
    <col min="13600" max="13600" width="13.42578125" style="1" customWidth="1"/>
    <col min="13601" max="13601" width="11.42578125" style="1" customWidth="1"/>
    <col min="13602" max="13602" width="16.5703125" style="1" customWidth="1"/>
    <col min="13603" max="13603" width="14.28515625" style="1" customWidth="1"/>
    <col min="13604" max="13604" width="12.7109375" style="1" customWidth="1"/>
    <col min="13605" max="13605" width="14.28515625" style="1" customWidth="1"/>
    <col min="13606" max="13606" width="13.7109375" style="1" customWidth="1"/>
    <col min="13607" max="13607" width="12.28515625" style="1" customWidth="1"/>
    <col min="13608" max="13612" width="10.28515625" style="1" customWidth="1"/>
    <col min="13613" max="13613" width="11.42578125" style="1" customWidth="1"/>
    <col min="13614" max="13614" width="13.7109375" style="1" customWidth="1"/>
    <col min="13615" max="13615" width="11.28515625" style="1" customWidth="1"/>
    <col min="13616" max="13616" width="16.140625" style="1" customWidth="1"/>
    <col min="13617" max="13617" width="12.85546875" style="1" customWidth="1"/>
    <col min="13618" max="13824" width="9.140625" style="1"/>
    <col min="13825" max="13825" width="51.140625" style="1" customWidth="1"/>
    <col min="13826" max="13826" width="12.140625" style="1" customWidth="1"/>
    <col min="13827" max="13827" width="10" style="1" customWidth="1"/>
    <col min="13828" max="13828" width="13" style="1" customWidth="1"/>
    <col min="13829" max="13829" width="11.5703125" style="1" customWidth="1"/>
    <col min="13830" max="13830" width="11.85546875" style="1" customWidth="1"/>
    <col min="13831" max="13831" width="12.140625" style="1" customWidth="1"/>
    <col min="13832" max="13832" width="12.28515625" style="1" customWidth="1"/>
    <col min="13833" max="13833" width="10.5703125" style="1" customWidth="1"/>
    <col min="13834" max="13835" width="12.140625" style="1" customWidth="1"/>
    <col min="13836" max="13836" width="13.42578125" style="1" customWidth="1"/>
    <col min="13837" max="13837" width="12.5703125" style="1" customWidth="1"/>
    <col min="13838" max="13838" width="10" style="1" customWidth="1"/>
    <col min="13839" max="13839" width="10.140625" style="1" customWidth="1"/>
    <col min="13840" max="13840" width="11.7109375" style="1" customWidth="1"/>
    <col min="13841" max="13841" width="11.85546875" style="1" customWidth="1"/>
    <col min="13842" max="13846" width="10.7109375" style="1" customWidth="1"/>
    <col min="13847" max="13847" width="14.42578125" style="1" customWidth="1"/>
    <col min="13848" max="13848" width="12.5703125" style="1" customWidth="1"/>
    <col min="13849" max="13849" width="13" style="1" customWidth="1"/>
    <col min="13850" max="13850" width="11.42578125" style="1" customWidth="1"/>
    <col min="13851" max="13851" width="11.7109375" style="1" customWidth="1"/>
    <col min="13852" max="13852" width="10" style="1" customWidth="1"/>
    <col min="13853" max="13853" width="10.140625" style="1" customWidth="1"/>
    <col min="13854" max="13854" width="13.7109375" style="1" customWidth="1"/>
    <col min="13855" max="13855" width="15.42578125" style="1" customWidth="1"/>
    <col min="13856" max="13856" width="13.42578125" style="1" customWidth="1"/>
    <col min="13857" max="13857" width="11.42578125" style="1" customWidth="1"/>
    <col min="13858" max="13858" width="16.5703125" style="1" customWidth="1"/>
    <col min="13859" max="13859" width="14.28515625" style="1" customWidth="1"/>
    <col min="13860" max="13860" width="12.7109375" style="1" customWidth="1"/>
    <col min="13861" max="13861" width="14.28515625" style="1" customWidth="1"/>
    <col min="13862" max="13862" width="13.7109375" style="1" customWidth="1"/>
    <col min="13863" max="13863" width="12.28515625" style="1" customWidth="1"/>
    <col min="13864" max="13868" width="10.28515625" style="1" customWidth="1"/>
    <col min="13869" max="13869" width="11.42578125" style="1" customWidth="1"/>
    <col min="13870" max="13870" width="13.7109375" style="1" customWidth="1"/>
    <col min="13871" max="13871" width="11.28515625" style="1" customWidth="1"/>
    <col min="13872" max="13872" width="16.140625" style="1" customWidth="1"/>
    <col min="13873" max="13873" width="12.85546875" style="1" customWidth="1"/>
    <col min="13874" max="14080" width="9.140625" style="1"/>
    <col min="14081" max="14081" width="51.140625" style="1" customWidth="1"/>
    <col min="14082" max="14082" width="12.140625" style="1" customWidth="1"/>
    <col min="14083" max="14083" width="10" style="1" customWidth="1"/>
    <col min="14084" max="14084" width="13" style="1" customWidth="1"/>
    <col min="14085" max="14085" width="11.5703125" style="1" customWidth="1"/>
    <col min="14086" max="14086" width="11.85546875" style="1" customWidth="1"/>
    <col min="14087" max="14087" width="12.140625" style="1" customWidth="1"/>
    <col min="14088" max="14088" width="12.28515625" style="1" customWidth="1"/>
    <col min="14089" max="14089" width="10.5703125" style="1" customWidth="1"/>
    <col min="14090" max="14091" width="12.140625" style="1" customWidth="1"/>
    <col min="14092" max="14092" width="13.42578125" style="1" customWidth="1"/>
    <col min="14093" max="14093" width="12.5703125" style="1" customWidth="1"/>
    <col min="14094" max="14094" width="10" style="1" customWidth="1"/>
    <col min="14095" max="14095" width="10.140625" style="1" customWidth="1"/>
    <col min="14096" max="14096" width="11.7109375" style="1" customWidth="1"/>
    <col min="14097" max="14097" width="11.85546875" style="1" customWidth="1"/>
    <col min="14098" max="14102" width="10.7109375" style="1" customWidth="1"/>
    <col min="14103" max="14103" width="14.42578125" style="1" customWidth="1"/>
    <col min="14104" max="14104" width="12.5703125" style="1" customWidth="1"/>
    <col min="14105" max="14105" width="13" style="1" customWidth="1"/>
    <col min="14106" max="14106" width="11.42578125" style="1" customWidth="1"/>
    <col min="14107" max="14107" width="11.7109375" style="1" customWidth="1"/>
    <col min="14108" max="14108" width="10" style="1" customWidth="1"/>
    <col min="14109" max="14109" width="10.140625" style="1" customWidth="1"/>
    <col min="14110" max="14110" width="13.7109375" style="1" customWidth="1"/>
    <col min="14111" max="14111" width="15.42578125" style="1" customWidth="1"/>
    <col min="14112" max="14112" width="13.42578125" style="1" customWidth="1"/>
    <col min="14113" max="14113" width="11.42578125" style="1" customWidth="1"/>
    <col min="14114" max="14114" width="16.5703125" style="1" customWidth="1"/>
    <col min="14115" max="14115" width="14.28515625" style="1" customWidth="1"/>
    <col min="14116" max="14116" width="12.7109375" style="1" customWidth="1"/>
    <col min="14117" max="14117" width="14.28515625" style="1" customWidth="1"/>
    <col min="14118" max="14118" width="13.7109375" style="1" customWidth="1"/>
    <col min="14119" max="14119" width="12.28515625" style="1" customWidth="1"/>
    <col min="14120" max="14124" width="10.28515625" style="1" customWidth="1"/>
    <col min="14125" max="14125" width="11.42578125" style="1" customWidth="1"/>
    <col min="14126" max="14126" width="13.7109375" style="1" customWidth="1"/>
    <col min="14127" max="14127" width="11.28515625" style="1" customWidth="1"/>
    <col min="14128" max="14128" width="16.140625" style="1" customWidth="1"/>
    <col min="14129" max="14129" width="12.85546875" style="1" customWidth="1"/>
    <col min="14130" max="14336" width="9.140625" style="1"/>
    <col min="14337" max="14337" width="51.140625" style="1" customWidth="1"/>
    <col min="14338" max="14338" width="12.140625" style="1" customWidth="1"/>
    <col min="14339" max="14339" width="10" style="1" customWidth="1"/>
    <col min="14340" max="14340" width="13" style="1" customWidth="1"/>
    <col min="14341" max="14341" width="11.5703125" style="1" customWidth="1"/>
    <col min="14342" max="14342" width="11.85546875" style="1" customWidth="1"/>
    <col min="14343" max="14343" width="12.140625" style="1" customWidth="1"/>
    <col min="14344" max="14344" width="12.28515625" style="1" customWidth="1"/>
    <col min="14345" max="14345" width="10.5703125" style="1" customWidth="1"/>
    <col min="14346" max="14347" width="12.140625" style="1" customWidth="1"/>
    <col min="14348" max="14348" width="13.42578125" style="1" customWidth="1"/>
    <col min="14349" max="14349" width="12.5703125" style="1" customWidth="1"/>
    <col min="14350" max="14350" width="10" style="1" customWidth="1"/>
    <col min="14351" max="14351" width="10.140625" style="1" customWidth="1"/>
    <col min="14352" max="14352" width="11.7109375" style="1" customWidth="1"/>
    <col min="14353" max="14353" width="11.85546875" style="1" customWidth="1"/>
    <col min="14354" max="14358" width="10.7109375" style="1" customWidth="1"/>
    <col min="14359" max="14359" width="14.42578125" style="1" customWidth="1"/>
    <col min="14360" max="14360" width="12.5703125" style="1" customWidth="1"/>
    <col min="14361" max="14361" width="13" style="1" customWidth="1"/>
    <col min="14362" max="14362" width="11.42578125" style="1" customWidth="1"/>
    <col min="14363" max="14363" width="11.7109375" style="1" customWidth="1"/>
    <col min="14364" max="14364" width="10" style="1" customWidth="1"/>
    <col min="14365" max="14365" width="10.140625" style="1" customWidth="1"/>
    <col min="14366" max="14366" width="13.7109375" style="1" customWidth="1"/>
    <col min="14367" max="14367" width="15.42578125" style="1" customWidth="1"/>
    <col min="14368" max="14368" width="13.42578125" style="1" customWidth="1"/>
    <col min="14369" max="14369" width="11.42578125" style="1" customWidth="1"/>
    <col min="14370" max="14370" width="16.5703125" style="1" customWidth="1"/>
    <col min="14371" max="14371" width="14.28515625" style="1" customWidth="1"/>
    <col min="14372" max="14372" width="12.7109375" style="1" customWidth="1"/>
    <col min="14373" max="14373" width="14.28515625" style="1" customWidth="1"/>
    <col min="14374" max="14374" width="13.7109375" style="1" customWidth="1"/>
    <col min="14375" max="14375" width="12.28515625" style="1" customWidth="1"/>
    <col min="14376" max="14380" width="10.28515625" style="1" customWidth="1"/>
    <col min="14381" max="14381" width="11.42578125" style="1" customWidth="1"/>
    <col min="14382" max="14382" width="13.7109375" style="1" customWidth="1"/>
    <col min="14383" max="14383" width="11.28515625" style="1" customWidth="1"/>
    <col min="14384" max="14384" width="16.140625" style="1" customWidth="1"/>
    <col min="14385" max="14385" width="12.85546875" style="1" customWidth="1"/>
    <col min="14386" max="14592" width="9.140625" style="1"/>
    <col min="14593" max="14593" width="51.140625" style="1" customWidth="1"/>
    <col min="14594" max="14594" width="12.140625" style="1" customWidth="1"/>
    <col min="14595" max="14595" width="10" style="1" customWidth="1"/>
    <col min="14596" max="14596" width="13" style="1" customWidth="1"/>
    <col min="14597" max="14597" width="11.5703125" style="1" customWidth="1"/>
    <col min="14598" max="14598" width="11.85546875" style="1" customWidth="1"/>
    <col min="14599" max="14599" width="12.140625" style="1" customWidth="1"/>
    <col min="14600" max="14600" width="12.28515625" style="1" customWidth="1"/>
    <col min="14601" max="14601" width="10.5703125" style="1" customWidth="1"/>
    <col min="14602" max="14603" width="12.140625" style="1" customWidth="1"/>
    <col min="14604" max="14604" width="13.42578125" style="1" customWidth="1"/>
    <col min="14605" max="14605" width="12.5703125" style="1" customWidth="1"/>
    <col min="14606" max="14606" width="10" style="1" customWidth="1"/>
    <col min="14607" max="14607" width="10.140625" style="1" customWidth="1"/>
    <col min="14608" max="14608" width="11.7109375" style="1" customWidth="1"/>
    <col min="14609" max="14609" width="11.85546875" style="1" customWidth="1"/>
    <col min="14610" max="14614" width="10.7109375" style="1" customWidth="1"/>
    <col min="14615" max="14615" width="14.42578125" style="1" customWidth="1"/>
    <col min="14616" max="14616" width="12.5703125" style="1" customWidth="1"/>
    <col min="14617" max="14617" width="13" style="1" customWidth="1"/>
    <col min="14618" max="14618" width="11.42578125" style="1" customWidth="1"/>
    <col min="14619" max="14619" width="11.7109375" style="1" customWidth="1"/>
    <col min="14620" max="14620" width="10" style="1" customWidth="1"/>
    <col min="14621" max="14621" width="10.140625" style="1" customWidth="1"/>
    <col min="14622" max="14622" width="13.7109375" style="1" customWidth="1"/>
    <col min="14623" max="14623" width="15.42578125" style="1" customWidth="1"/>
    <col min="14624" max="14624" width="13.42578125" style="1" customWidth="1"/>
    <col min="14625" max="14625" width="11.42578125" style="1" customWidth="1"/>
    <col min="14626" max="14626" width="16.5703125" style="1" customWidth="1"/>
    <col min="14627" max="14627" width="14.28515625" style="1" customWidth="1"/>
    <col min="14628" max="14628" width="12.7109375" style="1" customWidth="1"/>
    <col min="14629" max="14629" width="14.28515625" style="1" customWidth="1"/>
    <col min="14630" max="14630" width="13.7109375" style="1" customWidth="1"/>
    <col min="14631" max="14631" width="12.28515625" style="1" customWidth="1"/>
    <col min="14632" max="14636" width="10.28515625" style="1" customWidth="1"/>
    <col min="14637" max="14637" width="11.42578125" style="1" customWidth="1"/>
    <col min="14638" max="14638" width="13.7109375" style="1" customWidth="1"/>
    <col min="14639" max="14639" width="11.28515625" style="1" customWidth="1"/>
    <col min="14640" max="14640" width="16.140625" style="1" customWidth="1"/>
    <col min="14641" max="14641" width="12.85546875" style="1" customWidth="1"/>
    <col min="14642" max="14848" width="9.140625" style="1"/>
    <col min="14849" max="14849" width="51.140625" style="1" customWidth="1"/>
    <col min="14850" max="14850" width="12.140625" style="1" customWidth="1"/>
    <col min="14851" max="14851" width="10" style="1" customWidth="1"/>
    <col min="14852" max="14852" width="13" style="1" customWidth="1"/>
    <col min="14853" max="14853" width="11.5703125" style="1" customWidth="1"/>
    <col min="14854" max="14854" width="11.85546875" style="1" customWidth="1"/>
    <col min="14855" max="14855" width="12.140625" style="1" customWidth="1"/>
    <col min="14856" max="14856" width="12.28515625" style="1" customWidth="1"/>
    <col min="14857" max="14857" width="10.5703125" style="1" customWidth="1"/>
    <col min="14858" max="14859" width="12.140625" style="1" customWidth="1"/>
    <col min="14860" max="14860" width="13.42578125" style="1" customWidth="1"/>
    <col min="14861" max="14861" width="12.5703125" style="1" customWidth="1"/>
    <col min="14862" max="14862" width="10" style="1" customWidth="1"/>
    <col min="14863" max="14863" width="10.140625" style="1" customWidth="1"/>
    <col min="14864" max="14864" width="11.7109375" style="1" customWidth="1"/>
    <col min="14865" max="14865" width="11.85546875" style="1" customWidth="1"/>
    <col min="14866" max="14870" width="10.7109375" style="1" customWidth="1"/>
    <col min="14871" max="14871" width="14.42578125" style="1" customWidth="1"/>
    <col min="14872" max="14872" width="12.5703125" style="1" customWidth="1"/>
    <col min="14873" max="14873" width="13" style="1" customWidth="1"/>
    <col min="14874" max="14874" width="11.42578125" style="1" customWidth="1"/>
    <col min="14875" max="14875" width="11.7109375" style="1" customWidth="1"/>
    <col min="14876" max="14876" width="10" style="1" customWidth="1"/>
    <col min="14877" max="14877" width="10.140625" style="1" customWidth="1"/>
    <col min="14878" max="14878" width="13.7109375" style="1" customWidth="1"/>
    <col min="14879" max="14879" width="15.42578125" style="1" customWidth="1"/>
    <col min="14880" max="14880" width="13.42578125" style="1" customWidth="1"/>
    <col min="14881" max="14881" width="11.42578125" style="1" customWidth="1"/>
    <col min="14882" max="14882" width="16.5703125" style="1" customWidth="1"/>
    <col min="14883" max="14883" width="14.28515625" style="1" customWidth="1"/>
    <col min="14884" max="14884" width="12.7109375" style="1" customWidth="1"/>
    <col min="14885" max="14885" width="14.28515625" style="1" customWidth="1"/>
    <col min="14886" max="14886" width="13.7109375" style="1" customWidth="1"/>
    <col min="14887" max="14887" width="12.28515625" style="1" customWidth="1"/>
    <col min="14888" max="14892" width="10.28515625" style="1" customWidth="1"/>
    <col min="14893" max="14893" width="11.42578125" style="1" customWidth="1"/>
    <col min="14894" max="14894" width="13.7109375" style="1" customWidth="1"/>
    <col min="14895" max="14895" width="11.28515625" style="1" customWidth="1"/>
    <col min="14896" max="14896" width="16.140625" style="1" customWidth="1"/>
    <col min="14897" max="14897" width="12.85546875" style="1" customWidth="1"/>
    <col min="14898" max="15104" width="9.140625" style="1"/>
    <col min="15105" max="15105" width="51.140625" style="1" customWidth="1"/>
    <col min="15106" max="15106" width="12.140625" style="1" customWidth="1"/>
    <col min="15107" max="15107" width="10" style="1" customWidth="1"/>
    <col min="15108" max="15108" width="13" style="1" customWidth="1"/>
    <col min="15109" max="15109" width="11.5703125" style="1" customWidth="1"/>
    <col min="15110" max="15110" width="11.85546875" style="1" customWidth="1"/>
    <col min="15111" max="15111" width="12.140625" style="1" customWidth="1"/>
    <col min="15112" max="15112" width="12.28515625" style="1" customWidth="1"/>
    <col min="15113" max="15113" width="10.5703125" style="1" customWidth="1"/>
    <col min="15114" max="15115" width="12.140625" style="1" customWidth="1"/>
    <col min="15116" max="15116" width="13.42578125" style="1" customWidth="1"/>
    <col min="15117" max="15117" width="12.5703125" style="1" customWidth="1"/>
    <col min="15118" max="15118" width="10" style="1" customWidth="1"/>
    <col min="15119" max="15119" width="10.140625" style="1" customWidth="1"/>
    <col min="15120" max="15120" width="11.7109375" style="1" customWidth="1"/>
    <col min="15121" max="15121" width="11.85546875" style="1" customWidth="1"/>
    <col min="15122" max="15126" width="10.7109375" style="1" customWidth="1"/>
    <col min="15127" max="15127" width="14.42578125" style="1" customWidth="1"/>
    <col min="15128" max="15128" width="12.5703125" style="1" customWidth="1"/>
    <col min="15129" max="15129" width="13" style="1" customWidth="1"/>
    <col min="15130" max="15130" width="11.42578125" style="1" customWidth="1"/>
    <col min="15131" max="15131" width="11.7109375" style="1" customWidth="1"/>
    <col min="15132" max="15132" width="10" style="1" customWidth="1"/>
    <col min="15133" max="15133" width="10.140625" style="1" customWidth="1"/>
    <col min="15134" max="15134" width="13.7109375" style="1" customWidth="1"/>
    <col min="15135" max="15135" width="15.42578125" style="1" customWidth="1"/>
    <col min="15136" max="15136" width="13.42578125" style="1" customWidth="1"/>
    <col min="15137" max="15137" width="11.42578125" style="1" customWidth="1"/>
    <col min="15138" max="15138" width="16.5703125" style="1" customWidth="1"/>
    <col min="15139" max="15139" width="14.28515625" style="1" customWidth="1"/>
    <col min="15140" max="15140" width="12.7109375" style="1" customWidth="1"/>
    <col min="15141" max="15141" width="14.28515625" style="1" customWidth="1"/>
    <col min="15142" max="15142" width="13.7109375" style="1" customWidth="1"/>
    <col min="15143" max="15143" width="12.28515625" style="1" customWidth="1"/>
    <col min="15144" max="15148" width="10.28515625" style="1" customWidth="1"/>
    <col min="15149" max="15149" width="11.42578125" style="1" customWidth="1"/>
    <col min="15150" max="15150" width="13.7109375" style="1" customWidth="1"/>
    <col min="15151" max="15151" width="11.28515625" style="1" customWidth="1"/>
    <col min="15152" max="15152" width="16.140625" style="1" customWidth="1"/>
    <col min="15153" max="15153" width="12.85546875" style="1" customWidth="1"/>
    <col min="15154" max="15360" width="9.140625" style="1"/>
    <col min="15361" max="15361" width="51.140625" style="1" customWidth="1"/>
    <col min="15362" max="15362" width="12.140625" style="1" customWidth="1"/>
    <col min="15363" max="15363" width="10" style="1" customWidth="1"/>
    <col min="15364" max="15364" width="13" style="1" customWidth="1"/>
    <col min="15365" max="15365" width="11.5703125" style="1" customWidth="1"/>
    <col min="15366" max="15366" width="11.85546875" style="1" customWidth="1"/>
    <col min="15367" max="15367" width="12.140625" style="1" customWidth="1"/>
    <col min="15368" max="15368" width="12.28515625" style="1" customWidth="1"/>
    <col min="15369" max="15369" width="10.5703125" style="1" customWidth="1"/>
    <col min="15370" max="15371" width="12.140625" style="1" customWidth="1"/>
    <col min="15372" max="15372" width="13.42578125" style="1" customWidth="1"/>
    <col min="15373" max="15373" width="12.5703125" style="1" customWidth="1"/>
    <col min="15374" max="15374" width="10" style="1" customWidth="1"/>
    <col min="15375" max="15375" width="10.140625" style="1" customWidth="1"/>
    <col min="15376" max="15376" width="11.7109375" style="1" customWidth="1"/>
    <col min="15377" max="15377" width="11.85546875" style="1" customWidth="1"/>
    <col min="15378" max="15382" width="10.7109375" style="1" customWidth="1"/>
    <col min="15383" max="15383" width="14.42578125" style="1" customWidth="1"/>
    <col min="15384" max="15384" width="12.5703125" style="1" customWidth="1"/>
    <col min="15385" max="15385" width="13" style="1" customWidth="1"/>
    <col min="15386" max="15386" width="11.42578125" style="1" customWidth="1"/>
    <col min="15387" max="15387" width="11.7109375" style="1" customWidth="1"/>
    <col min="15388" max="15388" width="10" style="1" customWidth="1"/>
    <col min="15389" max="15389" width="10.140625" style="1" customWidth="1"/>
    <col min="15390" max="15390" width="13.7109375" style="1" customWidth="1"/>
    <col min="15391" max="15391" width="15.42578125" style="1" customWidth="1"/>
    <col min="15392" max="15392" width="13.42578125" style="1" customWidth="1"/>
    <col min="15393" max="15393" width="11.42578125" style="1" customWidth="1"/>
    <col min="15394" max="15394" width="16.5703125" style="1" customWidth="1"/>
    <col min="15395" max="15395" width="14.28515625" style="1" customWidth="1"/>
    <col min="15396" max="15396" width="12.7109375" style="1" customWidth="1"/>
    <col min="15397" max="15397" width="14.28515625" style="1" customWidth="1"/>
    <col min="15398" max="15398" width="13.7109375" style="1" customWidth="1"/>
    <col min="15399" max="15399" width="12.28515625" style="1" customWidth="1"/>
    <col min="15400" max="15404" width="10.28515625" style="1" customWidth="1"/>
    <col min="15405" max="15405" width="11.42578125" style="1" customWidth="1"/>
    <col min="15406" max="15406" width="13.7109375" style="1" customWidth="1"/>
    <col min="15407" max="15407" width="11.28515625" style="1" customWidth="1"/>
    <col min="15408" max="15408" width="16.140625" style="1" customWidth="1"/>
    <col min="15409" max="15409" width="12.85546875" style="1" customWidth="1"/>
    <col min="15410" max="15616" width="9.140625" style="1"/>
    <col min="15617" max="15617" width="51.140625" style="1" customWidth="1"/>
    <col min="15618" max="15618" width="12.140625" style="1" customWidth="1"/>
    <col min="15619" max="15619" width="10" style="1" customWidth="1"/>
    <col min="15620" max="15620" width="13" style="1" customWidth="1"/>
    <col min="15621" max="15621" width="11.5703125" style="1" customWidth="1"/>
    <col min="15622" max="15622" width="11.85546875" style="1" customWidth="1"/>
    <col min="15623" max="15623" width="12.140625" style="1" customWidth="1"/>
    <col min="15624" max="15624" width="12.28515625" style="1" customWidth="1"/>
    <col min="15625" max="15625" width="10.5703125" style="1" customWidth="1"/>
    <col min="15626" max="15627" width="12.140625" style="1" customWidth="1"/>
    <col min="15628" max="15628" width="13.42578125" style="1" customWidth="1"/>
    <col min="15629" max="15629" width="12.5703125" style="1" customWidth="1"/>
    <col min="15630" max="15630" width="10" style="1" customWidth="1"/>
    <col min="15631" max="15631" width="10.140625" style="1" customWidth="1"/>
    <col min="15632" max="15632" width="11.7109375" style="1" customWidth="1"/>
    <col min="15633" max="15633" width="11.85546875" style="1" customWidth="1"/>
    <col min="15634" max="15638" width="10.7109375" style="1" customWidth="1"/>
    <col min="15639" max="15639" width="14.42578125" style="1" customWidth="1"/>
    <col min="15640" max="15640" width="12.5703125" style="1" customWidth="1"/>
    <col min="15641" max="15641" width="13" style="1" customWidth="1"/>
    <col min="15642" max="15642" width="11.42578125" style="1" customWidth="1"/>
    <col min="15643" max="15643" width="11.7109375" style="1" customWidth="1"/>
    <col min="15644" max="15644" width="10" style="1" customWidth="1"/>
    <col min="15645" max="15645" width="10.140625" style="1" customWidth="1"/>
    <col min="15646" max="15646" width="13.7109375" style="1" customWidth="1"/>
    <col min="15647" max="15647" width="15.42578125" style="1" customWidth="1"/>
    <col min="15648" max="15648" width="13.42578125" style="1" customWidth="1"/>
    <col min="15649" max="15649" width="11.42578125" style="1" customWidth="1"/>
    <col min="15650" max="15650" width="16.5703125" style="1" customWidth="1"/>
    <col min="15651" max="15651" width="14.28515625" style="1" customWidth="1"/>
    <col min="15652" max="15652" width="12.7109375" style="1" customWidth="1"/>
    <col min="15653" max="15653" width="14.28515625" style="1" customWidth="1"/>
    <col min="15654" max="15654" width="13.7109375" style="1" customWidth="1"/>
    <col min="15655" max="15655" width="12.28515625" style="1" customWidth="1"/>
    <col min="15656" max="15660" width="10.28515625" style="1" customWidth="1"/>
    <col min="15661" max="15661" width="11.42578125" style="1" customWidth="1"/>
    <col min="15662" max="15662" width="13.7109375" style="1" customWidth="1"/>
    <col min="15663" max="15663" width="11.28515625" style="1" customWidth="1"/>
    <col min="15664" max="15664" width="16.140625" style="1" customWidth="1"/>
    <col min="15665" max="15665" width="12.85546875" style="1" customWidth="1"/>
    <col min="15666" max="15872" width="9.140625" style="1"/>
    <col min="15873" max="15873" width="51.140625" style="1" customWidth="1"/>
    <col min="15874" max="15874" width="12.140625" style="1" customWidth="1"/>
    <col min="15875" max="15875" width="10" style="1" customWidth="1"/>
    <col min="15876" max="15876" width="13" style="1" customWidth="1"/>
    <col min="15877" max="15877" width="11.5703125" style="1" customWidth="1"/>
    <col min="15878" max="15878" width="11.85546875" style="1" customWidth="1"/>
    <col min="15879" max="15879" width="12.140625" style="1" customWidth="1"/>
    <col min="15880" max="15880" width="12.28515625" style="1" customWidth="1"/>
    <col min="15881" max="15881" width="10.5703125" style="1" customWidth="1"/>
    <col min="15882" max="15883" width="12.140625" style="1" customWidth="1"/>
    <col min="15884" max="15884" width="13.42578125" style="1" customWidth="1"/>
    <col min="15885" max="15885" width="12.5703125" style="1" customWidth="1"/>
    <col min="15886" max="15886" width="10" style="1" customWidth="1"/>
    <col min="15887" max="15887" width="10.140625" style="1" customWidth="1"/>
    <col min="15888" max="15888" width="11.7109375" style="1" customWidth="1"/>
    <col min="15889" max="15889" width="11.85546875" style="1" customWidth="1"/>
    <col min="15890" max="15894" width="10.7109375" style="1" customWidth="1"/>
    <col min="15895" max="15895" width="14.42578125" style="1" customWidth="1"/>
    <col min="15896" max="15896" width="12.5703125" style="1" customWidth="1"/>
    <col min="15897" max="15897" width="13" style="1" customWidth="1"/>
    <col min="15898" max="15898" width="11.42578125" style="1" customWidth="1"/>
    <col min="15899" max="15899" width="11.7109375" style="1" customWidth="1"/>
    <col min="15900" max="15900" width="10" style="1" customWidth="1"/>
    <col min="15901" max="15901" width="10.140625" style="1" customWidth="1"/>
    <col min="15902" max="15902" width="13.7109375" style="1" customWidth="1"/>
    <col min="15903" max="15903" width="15.42578125" style="1" customWidth="1"/>
    <col min="15904" max="15904" width="13.42578125" style="1" customWidth="1"/>
    <col min="15905" max="15905" width="11.42578125" style="1" customWidth="1"/>
    <col min="15906" max="15906" width="16.5703125" style="1" customWidth="1"/>
    <col min="15907" max="15907" width="14.28515625" style="1" customWidth="1"/>
    <col min="15908" max="15908" width="12.7109375" style="1" customWidth="1"/>
    <col min="15909" max="15909" width="14.28515625" style="1" customWidth="1"/>
    <col min="15910" max="15910" width="13.7109375" style="1" customWidth="1"/>
    <col min="15911" max="15911" width="12.28515625" style="1" customWidth="1"/>
    <col min="15912" max="15916" width="10.28515625" style="1" customWidth="1"/>
    <col min="15917" max="15917" width="11.42578125" style="1" customWidth="1"/>
    <col min="15918" max="15918" width="13.7109375" style="1" customWidth="1"/>
    <col min="15919" max="15919" width="11.28515625" style="1" customWidth="1"/>
    <col min="15920" max="15920" width="16.140625" style="1" customWidth="1"/>
    <col min="15921" max="15921" width="12.85546875" style="1" customWidth="1"/>
    <col min="15922" max="16128" width="9.140625" style="1"/>
    <col min="16129" max="16129" width="51.140625" style="1" customWidth="1"/>
    <col min="16130" max="16130" width="12.140625" style="1" customWidth="1"/>
    <col min="16131" max="16131" width="10" style="1" customWidth="1"/>
    <col min="16132" max="16132" width="13" style="1" customWidth="1"/>
    <col min="16133" max="16133" width="11.5703125" style="1" customWidth="1"/>
    <col min="16134" max="16134" width="11.85546875" style="1" customWidth="1"/>
    <col min="16135" max="16135" width="12.140625" style="1" customWidth="1"/>
    <col min="16136" max="16136" width="12.28515625" style="1" customWidth="1"/>
    <col min="16137" max="16137" width="10.5703125" style="1" customWidth="1"/>
    <col min="16138" max="16139" width="12.140625" style="1" customWidth="1"/>
    <col min="16140" max="16140" width="13.42578125" style="1" customWidth="1"/>
    <col min="16141" max="16141" width="12.5703125" style="1" customWidth="1"/>
    <col min="16142" max="16142" width="10" style="1" customWidth="1"/>
    <col min="16143" max="16143" width="10.140625" style="1" customWidth="1"/>
    <col min="16144" max="16144" width="11.7109375" style="1" customWidth="1"/>
    <col min="16145" max="16145" width="11.85546875" style="1" customWidth="1"/>
    <col min="16146" max="16150" width="10.7109375" style="1" customWidth="1"/>
    <col min="16151" max="16151" width="14.42578125" style="1" customWidth="1"/>
    <col min="16152" max="16152" width="12.5703125" style="1" customWidth="1"/>
    <col min="16153" max="16153" width="13" style="1" customWidth="1"/>
    <col min="16154" max="16154" width="11.42578125" style="1" customWidth="1"/>
    <col min="16155" max="16155" width="11.7109375" style="1" customWidth="1"/>
    <col min="16156" max="16156" width="10" style="1" customWidth="1"/>
    <col min="16157" max="16157" width="10.140625" style="1" customWidth="1"/>
    <col min="16158" max="16158" width="13.7109375" style="1" customWidth="1"/>
    <col min="16159" max="16159" width="15.42578125" style="1" customWidth="1"/>
    <col min="16160" max="16160" width="13.42578125" style="1" customWidth="1"/>
    <col min="16161" max="16161" width="11.42578125" style="1" customWidth="1"/>
    <col min="16162" max="16162" width="16.5703125" style="1" customWidth="1"/>
    <col min="16163" max="16163" width="14.28515625" style="1" customWidth="1"/>
    <col min="16164" max="16164" width="12.7109375" style="1" customWidth="1"/>
    <col min="16165" max="16165" width="14.28515625" style="1" customWidth="1"/>
    <col min="16166" max="16166" width="13.7109375" style="1" customWidth="1"/>
    <col min="16167" max="16167" width="12.28515625" style="1" customWidth="1"/>
    <col min="16168" max="16172" width="10.28515625" style="1" customWidth="1"/>
    <col min="16173" max="16173" width="11.42578125" style="1" customWidth="1"/>
    <col min="16174" max="16174" width="13.7109375" style="1" customWidth="1"/>
    <col min="16175" max="16175" width="11.28515625" style="1" customWidth="1"/>
    <col min="16176" max="16176" width="16.140625" style="1" customWidth="1"/>
    <col min="16177" max="16177" width="12.85546875" style="1" customWidth="1"/>
    <col min="16178" max="16384" width="9.140625" style="1"/>
  </cols>
  <sheetData>
    <row r="1" spans="1:42" ht="17.25" customHeight="1">
      <c r="A1" s="3" t="s">
        <v>0</v>
      </c>
      <c r="B1" s="4"/>
      <c r="C1" s="5"/>
      <c r="AK1" s="6"/>
      <c r="AL1" s="6"/>
      <c r="AM1" s="6"/>
      <c r="AN1" s="6"/>
      <c r="AO1" s="6"/>
      <c r="AP1" s="6"/>
    </row>
    <row r="2" spans="1:42">
      <c r="A2" s="7"/>
      <c r="B2" s="5"/>
      <c r="C2" s="5"/>
      <c r="AK2" s="6"/>
      <c r="AL2" s="6"/>
      <c r="AM2" s="6"/>
      <c r="AN2" s="6"/>
      <c r="AO2" s="6"/>
      <c r="AP2" s="6"/>
    </row>
    <row r="3" spans="1:42">
      <c r="A3" s="360" t="s">
        <v>1</v>
      </c>
      <c r="B3" s="360"/>
      <c r="C3" s="5"/>
      <c r="AK3" s="6"/>
      <c r="AL3" s="6"/>
      <c r="AM3" s="6"/>
      <c r="AN3" s="6"/>
      <c r="AO3" s="6"/>
      <c r="AP3" s="6"/>
    </row>
    <row r="4" spans="1:42">
      <c r="A4" s="7"/>
      <c r="B4" s="8"/>
      <c r="C4" s="5"/>
      <c r="AK4" s="6"/>
      <c r="AL4" s="6"/>
      <c r="AM4" s="6"/>
      <c r="AN4" s="6"/>
      <c r="AO4" s="6"/>
      <c r="AP4" s="6"/>
    </row>
    <row r="5" spans="1:42">
      <c r="A5" s="9" t="s">
        <v>2</v>
      </c>
      <c r="B5" s="10"/>
      <c r="C5" s="10"/>
      <c r="D5" s="11"/>
      <c r="E5" s="12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AK5" s="6"/>
      <c r="AL5" s="6"/>
      <c r="AM5" s="6"/>
      <c r="AN5" s="6"/>
      <c r="AO5" s="6"/>
      <c r="AP5" s="6"/>
    </row>
    <row r="6" spans="1:42">
      <c r="A6" s="14" t="s">
        <v>3</v>
      </c>
      <c r="D6" s="15"/>
      <c r="E6" s="16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AK6" s="6"/>
      <c r="AL6" s="6"/>
      <c r="AM6" s="6"/>
      <c r="AN6" s="6"/>
      <c r="AO6" s="6"/>
      <c r="AP6" s="6"/>
    </row>
    <row r="7" spans="1:42">
      <c r="A7" s="14" t="s">
        <v>4</v>
      </c>
      <c r="D7" s="15"/>
      <c r="E7" s="16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AK7" s="6"/>
      <c r="AL7" s="6"/>
      <c r="AM7" s="6"/>
      <c r="AN7" s="6"/>
      <c r="AO7" s="6"/>
      <c r="AP7" s="6"/>
    </row>
    <row r="8" spans="1:42">
      <c r="A8" s="18" t="s">
        <v>5</v>
      </c>
      <c r="B8" s="19"/>
      <c r="C8" s="19"/>
      <c r="D8" s="20"/>
      <c r="E8" s="21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AK8" s="6"/>
      <c r="AL8" s="6"/>
      <c r="AM8" s="6"/>
      <c r="AN8" s="6"/>
      <c r="AO8" s="6"/>
      <c r="AP8" s="6"/>
    </row>
    <row r="9" spans="1:42">
      <c r="A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AK9" s="6"/>
      <c r="AL9" s="6"/>
      <c r="AM9" s="6"/>
      <c r="AN9" s="6"/>
      <c r="AO9" s="6"/>
      <c r="AP9" s="6"/>
    </row>
    <row r="10" spans="1:42"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AK10" s="6"/>
      <c r="AL10" s="6"/>
      <c r="AM10" s="6"/>
      <c r="AN10" s="6"/>
      <c r="AO10" s="6"/>
      <c r="AP10" s="6"/>
    </row>
    <row r="11" spans="1:42" ht="15.75">
      <c r="A11" s="361" t="s">
        <v>6</v>
      </c>
      <c r="B11" s="361"/>
      <c r="C11" s="361"/>
      <c r="E11" s="362" t="s">
        <v>7</v>
      </c>
      <c r="F11" s="362"/>
      <c r="G11" s="362"/>
      <c r="H11" s="22"/>
      <c r="I11" s="22"/>
      <c r="J11" s="22"/>
      <c r="K11" s="22"/>
      <c r="L11" s="22"/>
      <c r="M11" s="22"/>
      <c r="N11" s="22"/>
      <c r="O11" s="22"/>
      <c r="P11" s="22"/>
      <c r="Q11" s="22"/>
      <c r="AK11" s="6"/>
      <c r="AL11" s="6"/>
      <c r="AM11" s="6"/>
      <c r="AN11" s="6"/>
      <c r="AO11" s="6"/>
      <c r="AP11" s="6"/>
    </row>
    <row r="12" spans="1:42" ht="15.75">
      <c r="A12" s="355" t="s">
        <v>8</v>
      </c>
      <c r="B12" s="355"/>
      <c r="C12" s="355"/>
      <c r="D12" s="23"/>
      <c r="E12" s="363" t="s">
        <v>9</v>
      </c>
      <c r="F12" s="363"/>
      <c r="G12" s="363"/>
      <c r="H12" s="17"/>
      <c r="I12" s="17"/>
      <c r="J12" s="17"/>
      <c r="K12" s="17"/>
      <c r="L12" s="17"/>
      <c r="M12" s="17"/>
      <c r="N12" s="17"/>
      <c r="O12" s="17"/>
      <c r="P12" s="17"/>
      <c r="Q12" s="17"/>
      <c r="AK12" s="6"/>
      <c r="AL12" s="6"/>
      <c r="AM12" s="6"/>
      <c r="AN12" s="6"/>
      <c r="AO12" s="6"/>
      <c r="AP12" s="6"/>
    </row>
    <row r="13" spans="1:42" ht="15.75">
      <c r="A13" s="355" t="s">
        <v>10</v>
      </c>
      <c r="B13" s="355"/>
      <c r="C13" s="355"/>
      <c r="E13" s="356" t="s">
        <v>11</v>
      </c>
      <c r="F13" s="356"/>
      <c r="G13" s="356"/>
      <c r="H13" s="17"/>
      <c r="I13" s="17"/>
      <c r="J13" s="17"/>
      <c r="K13" s="17"/>
      <c r="L13" s="17"/>
      <c r="M13" s="17"/>
      <c r="N13" s="17"/>
      <c r="O13" s="17"/>
      <c r="P13" s="17"/>
      <c r="Q13" s="13"/>
      <c r="AK13" s="6"/>
      <c r="AL13" s="6"/>
      <c r="AM13" s="6"/>
      <c r="AN13" s="6"/>
      <c r="AO13" s="6"/>
      <c r="AP13" s="6"/>
    </row>
    <row r="14" spans="1:42" ht="15.75">
      <c r="A14" s="357" t="s">
        <v>12</v>
      </c>
      <c r="B14" s="357"/>
      <c r="C14" s="357"/>
      <c r="D14" s="24"/>
      <c r="E14" s="358" t="s">
        <v>13</v>
      </c>
      <c r="F14" s="358"/>
      <c r="G14" s="358"/>
      <c r="H14" s="25"/>
      <c r="I14" s="25"/>
      <c r="J14" s="25"/>
      <c r="K14" s="25"/>
      <c r="L14" s="25"/>
      <c r="M14" s="25"/>
      <c r="N14" s="25"/>
      <c r="O14" s="25"/>
      <c r="P14" s="25"/>
      <c r="Q14" s="26"/>
      <c r="AK14" s="6"/>
      <c r="AL14" s="6"/>
      <c r="AM14" s="6"/>
      <c r="AN14" s="6"/>
      <c r="AO14" s="6"/>
      <c r="AP14" s="6"/>
    </row>
    <row r="15" spans="1:42" ht="15.75">
      <c r="A15" s="27"/>
      <c r="B15" s="27"/>
      <c r="C15" s="27"/>
      <c r="D15" s="24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6"/>
      <c r="Q15" s="26"/>
      <c r="AK15" s="6"/>
      <c r="AL15" s="6"/>
      <c r="AM15" s="6"/>
      <c r="AN15" s="6"/>
      <c r="AO15" s="6"/>
      <c r="AP15" s="6"/>
    </row>
    <row r="16" spans="1:42" ht="15.75">
      <c r="A16" s="27"/>
      <c r="B16" s="27"/>
      <c r="C16" s="27"/>
      <c r="D16" s="24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6"/>
      <c r="Q16" s="26"/>
      <c r="AK16" s="6"/>
      <c r="AL16" s="6"/>
      <c r="AM16" s="6"/>
      <c r="AN16" s="6"/>
      <c r="AO16" s="6"/>
      <c r="AP16" s="6"/>
    </row>
    <row r="17" spans="1:42" ht="15.75">
      <c r="B17" s="24"/>
      <c r="C17" s="24"/>
      <c r="E17" s="29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AK17" s="6"/>
      <c r="AL17" s="6"/>
      <c r="AM17" s="6"/>
      <c r="AN17" s="6"/>
      <c r="AO17" s="6"/>
      <c r="AP17" s="6"/>
    </row>
    <row r="18" spans="1:42">
      <c r="A18" s="30" t="s">
        <v>14</v>
      </c>
      <c r="B18" s="31"/>
      <c r="C18" s="32"/>
      <c r="D18" s="30" t="s">
        <v>15</v>
      </c>
      <c r="E18" s="33"/>
      <c r="P18" s="17"/>
      <c r="Q18" s="17"/>
      <c r="AK18" s="6"/>
      <c r="AL18" s="6"/>
      <c r="AM18" s="6"/>
      <c r="AN18" s="6"/>
      <c r="AO18" s="6"/>
      <c r="AP18" s="6"/>
    </row>
    <row r="19" spans="1:42" ht="15.75">
      <c r="A19" s="9" t="s">
        <v>16</v>
      </c>
      <c r="B19" s="34"/>
      <c r="C19" s="35"/>
      <c r="D19" s="14" t="s">
        <v>17</v>
      </c>
      <c r="E19" s="36"/>
      <c r="F19" s="22"/>
      <c r="G19" s="22"/>
      <c r="H19" s="22"/>
      <c r="I19" s="22"/>
      <c r="J19" s="22"/>
      <c r="K19" s="22"/>
      <c r="L19" s="22"/>
      <c r="M19" s="22"/>
      <c r="N19" s="22"/>
      <c r="O19" s="22"/>
      <c r="AK19" s="6"/>
      <c r="AL19" s="6"/>
      <c r="AM19" s="6"/>
      <c r="AN19" s="6"/>
      <c r="AO19" s="6"/>
      <c r="AP19" s="6"/>
    </row>
    <row r="20" spans="1:42" ht="15">
      <c r="A20" s="18" t="s">
        <v>18</v>
      </c>
      <c r="B20" s="37"/>
      <c r="C20" s="38"/>
      <c r="D20" s="18" t="s">
        <v>19</v>
      </c>
      <c r="E20" s="39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8"/>
      <c r="Q20" s="8"/>
      <c r="AK20" s="6"/>
      <c r="AL20" s="6"/>
      <c r="AM20" s="6"/>
      <c r="AN20" s="6"/>
      <c r="AO20" s="6"/>
      <c r="AP20" s="6"/>
    </row>
    <row r="21" spans="1:42" ht="15.75">
      <c r="A21" s="17"/>
      <c r="B21" s="24"/>
      <c r="C21" s="24"/>
      <c r="D21" s="17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13"/>
      <c r="Q21" s="13"/>
      <c r="AK21" s="6"/>
      <c r="AL21" s="6"/>
      <c r="AM21" s="6"/>
      <c r="AN21" s="6"/>
      <c r="AO21" s="6"/>
      <c r="AP21" s="6"/>
    </row>
    <row r="22" spans="1:42" ht="15.75">
      <c r="A22" s="17"/>
      <c r="B22" s="24"/>
      <c r="C22" s="24"/>
      <c r="D22" s="17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13"/>
      <c r="Q22" s="13"/>
      <c r="AK22" s="6"/>
      <c r="AL22" s="6"/>
      <c r="AM22" s="6"/>
      <c r="AN22" s="6"/>
      <c r="AO22" s="6"/>
      <c r="AP22" s="6"/>
    </row>
    <row r="23" spans="1:42">
      <c r="A23" s="17"/>
      <c r="AK23" s="6"/>
      <c r="AL23" s="6"/>
      <c r="AM23" s="6"/>
      <c r="AN23" s="6"/>
      <c r="AO23" s="6"/>
      <c r="AP23" s="6"/>
    </row>
    <row r="24" spans="1:42">
      <c r="A24" s="41" t="s">
        <v>20</v>
      </c>
      <c r="B24" s="42" t="s">
        <v>21</v>
      </c>
      <c r="C24" s="43"/>
      <c r="D24" s="10"/>
      <c r="E24" s="10"/>
      <c r="F24" s="11"/>
      <c r="AK24" s="6"/>
      <c r="AL24" s="6"/>
      <c r="AM24" s="6"/>
      <c r="AN24" s="6"/>
      <c r="AO24" s="6"/>
      <c r="AP24" s="6"/>
    </row>
    <row r="25" spans="1:42">
      <c r="A25" s="44"/>
      <c r="B25" s="45" t="s">
        <v>22</v>
      </c>
      <c r="C25" s="46"/>
      <c r="D25" s="19"/>
      <c r="E25" s="19"/>
      <c r="F25" s="20"/>
      <c r="AK25" s="6"/>
      <c r="AL25" s="6"/>
      <c r="AM25" s="6"/>
      <c r="AN25" s="6"/>
      <c r="AO25" s="6"/>
      <c r="AP25" s="6"/>
    </row>
    <row r="26" spans="1:42">
      <c r="A26" s="47" t="s">
        <v>23</v>
      </c>
      <c r="B26" s="48" t="s">
        <v>24</v>
      </c>
      <c r="C26" s="49"/>
      <c r="D26" s="50"/>
      <c r="E26" s="50"/>
      <c r="F26" s="33"/>
      <c r="AK26" s="6"/>
      <c r="AL26" s="6"/>
      <c r="AM26" s="6"/>
      <c r="AN26" s="6"/>
      <c r="AO26" s="6"/>
      <c r="AP26" s="6"/>
    </row>
    <row r="27" spans="1:42">
      <c r="A27" s="51"/>
      <c r="B27" s="17"/>
      <c r="C27" s="17"/>
      <c r="D27" s="17"/>
      <c r="AK27" s="6"/>
      <c r="AL27" s="6"/>
      <c r="AM27" s="6"/>
      <c r="AN27" s="6"/>
      <c r="AO27" s="6"/>
      <c r="AP27" s="6"/>
    </row>
    <row r="28" spans="1:42">
      <c r="A28" s="51"/>
      <c r="B28" s="17"/>
      <c r="C28" s="17"/>
      <c r="D28" s="17"/>
      <c r="AK28" s="6"/>
      <c r="AL28" s="6"/>
      <c r="AM28" s="6"/>
      <c r="AN28" s="6"/>
      <c r="AO28" s="6"/>
      <c r="AP28" s="6"/>
    </row>
    <row r="29" spans="1:42">
      <c r="A29" s="51"/>
      <c r="B29" s="17"/>
      <c r="C29" s="17"/>
      <c r="D29" s="17"/>
      <c r="AK29" s="6"/>
      <c r="AL29" s="6"/>
      <c r="AM29" s="6"/>
      <c r="AN29" s="6"/>
      <c r="AO29" s="6"/>
      <c r="AP29" s="6"/>
    </row>
    <row r="30" spans="1:42">
      <c r="A30" s="359" t="s">
        <v>25</v>
      </c>
      <c r="B30" s="359"/>
      <c r="C30" s="359"/>
      <c r="D30" s="32"/>
      <c r="AK30" s="6"/>
      <c r="AL30" s="6"/>
      <c r="AM30" s="6"/>
      <c r="AN30" s="6"/>
      <c r="AO30" s="6"/>
      <c r="AP30" s="6"/>
    </row>
    <row r="31" spans="1:42">
      <c r="A31" s="14" t="s">
        <v>26</v>
      </c>
      <c r="B31" s="351" t="s">
        <v>27</v>
      </c>
      <c r="C31" s="351"/>
      <c r="D31" s="52" t="s">
        <v>28</v>
      </c>
      <c r="AK31" s="6"/>
      <c r="AL31" s="6"/>
      <c r="AM31" s="6"/>
      <c r="AN31" s="6"/>
      <c r="AO31" s="6"/>
      <c r="AP31" s="6"/>
    </row>
    <row r="32" spans="1:42">
      <c r="A32" s="53" t="s">
        <v>29</v>
      </c>
      <c r="B32" s="352" t="s">
        <v>30</v>
      </c>
      <c r="C32" s="352"/>
      <c r="D32" s="53" t="s">
        <v>31</v>
      </c>
      <c r="AK32" s="6"/>
      <c r="AL32" s="6"/>
      <c r="AM32" s="6"/>
      <c r="AN32" s="6"/>
      <c r="AO32" s="6"/>
      <c r="AP32" s="6"/>
    </row>
    <row r="33" spans="1:49">
      <c r="A33" s="54" t="s">
        <v>32</v>
      </c>
      <c r="B33" s="353" t="s">
        <v>33</v>
      </c>
      <c r="C33" s="353"/>
      <c r="D33" s="54" t="s">
        <v>34</v>
      </c>
      <c r="Q33" s="55"/>
      <c r="R33" s="55"/>
      <c r="S33" s="55"/>
      <c r="T33" s="55"/>
      <c r="U33" s="55"/>
      <c r="V33" s="55"/>
      <c r="AK33" s="6"/>
      <c r="AL33" s="6"/>
      <c r="AM33" s="6"/>
      <c r="AN33" s="6"/>
      <c r="AO33" s="6"/>
      <c r="AP33" s="6"/>
    </row>
    <row r="34" spans="1:49">
      <c r="A34" s="56" t="s">
        <v>35</v>
      </c>
      <c r="B34" s="354">
        <v>5</v>
      </c>
      <c r="C34" s="354"/>
      <c r="D34" s="57">
        <v>6</v>
      </c>
      <c r="Q34" s="55"/>
      <c r="R34" s="55"/>
      <c r="S34" s="55"/>
      <c r="T34" s="55"/>
      <c r="U34" s="55"/>
      <c r="V34" s="55"/>
      <c r="AK34" s="6"/>
      <c r="AL34" s="6"/>
      <c r="AM34" s="6"/>
      <c r="AN34" s="6"/>
      <c r="AO34" s="6"/>
      <c r="AP34" s="6"/>
    </row>
    <row r="35" spans="1:49">
      <c r="A35" s="56" t="s">
        <v>36</v>
      </c>
      <c r="B35" s="354"/>
      <c r="C35" s="354"/>
      <c r="D35" s="58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AK35" s="6"/>
      <c r="AL35" s="6"/>
      <c r="AM35" s="6"/>
      <c r="AN35" s="6"/>
      <c r="AO35" s="6"/>
      <c r="AP35" s="6"/>
    </row>
    <row r="36" spans="1:49">
      <c r="A36" s="17"/>
      <c r="B36" s="13"/>
      <c r="C36" s="59"/>
      <c r="D36" s="13"/>
      <c r="AK36" s="6"/>
      <c r="AL36" s="6"/>
      <c r="AM36" s="6"/>
      <c r="AN36" s="6"/>
      <c r="AO36" s="6"/>
      <c r="AP36" s="6"/>
    </row>
    <row r="37" spans="1:49" ht="18">
      <c r="B37" s="8"/>
      <c r="C37" s="8"/>
      <c r="AC37" s="60"/>
      <c r="AD37" s="61"/>
      <c r="AE37" s="61"/>
      <c r="AI37" s="6"/>
      <c r="AJ37" s="62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</row>
    <row r="38" spans="1:49" s="64" customFormat="1" ht="16.5" customHeight="1">
      <c r="A38" s="348" t="s">
        <v>37</v>
      </c>
      <c r="B38" s="348" t="s">
        <v>38</v>
      </c>
      <c r="C38" s="349" t="s">
        <v>39</v>
      </c>
      <c r="D38" s="350" t="s">
        <v>40</v>
      </c>
      <c r="E38" s="342" t="s">
        <v>41</v>
      </c>
      <c r="F38" s="346" t="s">
        <v>42</v>
      </c>
      <c r="G38" s="346"/>
      <c r="H38" s="346"/>
      <c r="I38" s="346"/>
      <c r="J38" s="346"/>
      <c r="K38" s="346"/>
      <c r="L38" s="346"/>
      <c r="M38" s="346"/>
      <c r="N38" s="346"/>
      <c r="O38" s="346"/>
      <c r="P38" s="342" t="s">
        <v>42</v>
      </c>
      <c r="Q38" s="347" t="s">
        <v>43</v>
      </c>
      <c r="R38" s="342" t="s">
        <v>44</v>
      </c>
      <c r="S38" s="342"/>
      <c r="T38" s="342"/>
      <c r="U38" s="342"/>
      <c r="V38" s="342"/>
      <c r="W38" s="342"/>
      <c r="X38" s="342" t="s">
        <v>45</v>
      </c>
      <c r="Y38" s="342"/>
      <c r="Z38" s="342" t="s">
        <v>46</v>
      </c>
      <c r="AA38" s="344" t="s">
        <v>47</v>
      </c>
      <c r="AB38" s="344"/>
      <c r="AC38" s="344"/>
      <c r="AD38" s="342" t="s">
        <v>48</v>
      </c>
      <c r="AE38" s="345" t="s">
        <v>49</v>
      </c>
      <c r="AF38" s="342" t="s">
        <v>50</v>
      </c>
      <c r="AG38" s="342" t="s">
        <v>51</v>
      </c>
      <c r="AH38" s="342" t="s">
        <v>52</v>
      </c>
      <c r="AI38" s="342" t="s">
        <v>53</v>
      </c>
      <c r="AJ38" s="342"/>
      <c r="AK38" s="342"/>
      <c r="AL38" s="342"/>
      <c r="AM38" s="342"/>
      <c r="AN38" s="342"/>
      <c r="AO38" s="342"/>
      <c r="AP38" s="342"/>
      <c r="AQ38" s="342"/>
      <c r="AR38" s="342"/>
      <c r="AS38" s="342"/>
      <c r="AT38" s="342"/>
      <c r="AU38" s="342"/>
      <c r="AV38" s="342" t="s">
        <v>54</v>
      </c>
    </row>
    <row r="39" spans="1:49" s="64" customFormat="1" ht="16.5" customHeight="1">
      <c r="A39" s="348"/>
      <c r="B39" s="348"/>
      <c r="C39" s="349"/>
      <c r="D39" s="350"/>
      <c r="E39" s="342"/>
      <c r="F39" s="346"/>
      <c r="G39" s="346"/>
      <c r="H39" s="346"/>
      <c r="I39" s="346"/>
      <c r="J39" s="346"/>
      <c r="K39" s="346"/>
      <c r="L39" s="346"/>
      <c r="M39" s="346"/>
      <c r="N39" s="346"/>
      <c r="O39" s="346"/>
      <c r="P39" s="342"/>
      <c r="Q39" s="347"/>
      <c r="R39" s="342"/>
      <c r="S39" s="342"/>
      <c r="T39" s="342"/>
      <c r="U39" s="342"/>
      <c r="V39" s="342"/>
      <c r="W39" s="342"/>
      <c r="X39" s="342"/>
      <c r="Y39" s="342"/>
      <c r="Z39" s="342"/>
      <c r="AA39" s="344"/>
      <c r="AB39" s="344"/>
      <c r="AC39" s="344"/>
      <c r="AD39" s="342"/>
      <c r="AE39" s="345"/>
      <c r="AF39" s="342"/>
      <c r="AG39" s="342"/>
      <c r="AH39" s="342"/>
      <c r="AI39" s="343" t="s">
        <v>55</v>
      </c>
      <c r="AJ39" s="343" t="s">
        <v>56</v>
      </c>
      <c r="AK39" s="343" t="s">
        <v>57</v>
      </c>
      <c r="AL39" s="343" t="s">
        <v>58</v>
      </c>
      <c r="AM39" s="342"/>
      <c r="AN39" s="342"/>
      <c r="AO39" s="342"/>
      <c r="AP39" s="342"/>
      <c r="AQ39" s="342"/>
      <c r="AR39" s="342"/>
      <c r="AS39" s="342"/>
      <c r="AT39" s="342"/>
      <c r="AU39" s="342" t="s">
        <v>59</v>
      </c>
      <c r="AV39" s="342"/>
    </row>
    <row r="40" spans="1:49" s="64" customFormat="1" ht="63">
      <c r="A40" s="348"/>
      <c r="B40" s="66" t="s">
        <v>60</v>
      </c>
      <c r="C40" s="349"/>
      <c r="D40" s="67" t="s">
        <v>61</v>
      </c>
      <c r="E40" s="342"/>
      <c r="F40" s="65" t="s">
        <v>62</v>
      </c>
      <c r="G40" s="68" t="s">
        <v>63</v>
      </c>
      <c r="H40" s="65" t="s">
        <v>64</v>
      </c>
      <c r="I40" s="68" t="s">
        <v>65</v>
      </c>
      <c r="J40" s="65" t="s">
        <v>66</v>
      </c>
      <c r="K40" s="65" t="s">
        <v>67</v>
      </c>
      <c r="L40" s="65" t="s">
        <v>68</v>
      </c>
      <c r="M40" s="65" t="s">
        <v>69</v>
      </c>
      <c r="N40" s="65" t="s">
        <v>70</v>
      </c>
      <c r="O40" s="69" t="s">
        <v>71</v>
      </c>
      <c r="P40" s="342"/>
      <c r="Q40" s="347"/>
      <c r="R40" s="70" t="s">
        <v>72</v>
      </c>
      <c r="S40" s="63" t="s">
        <v>73</v>
      </c>
      <c r="T40" s="71" t="s">
        <v>74</v>
      </c>
      <c r="U40" s="63" t="s">
        <v>75</v>
      </c>
      <c r="V40" s="71" t="s">
        <v>76</v>
      </c>
      <c r="W40" s="63" t="s">
        <v>77</v>
      </c>
      <c r="X40" s="65" t="s">
        <v>78</v>
      </c>
      <c r="Y40" s="68" t="s">
        <v>79</v>
      </c>
      <c r="Z40" s="342"/>
      <c r="AA40" s="72" t="s">
        <v>80</v>
      </c>
      <c r="AB40" s="68" t="s">
        <v>81</v>
      </c>
      <c r="AC40" s="69" t="s">
        <v>82</v>
      </c>
      <c r="AD40" s="342"/>
      <c r="AE40" s="345"/>
      <c r="AF40" s="342"/>
      <c r="AG40" s="342"/>
      <c r="AH40" s="342"/>
      <c r="AI40" s="342"/>
      <c r="AJ40" s="342"/>
      <c r="AK40" s="342"/>
      <c r="AL40" s="342"/>
      <c r="AM40" s="73" t="s">
        <v>83</v>
      </c>
      <c r="AN40" s="73" t="s">
        <v>84</v>
      </c>
      <c r="AO40" s="69" t="s">
        <v>85</v>
      </c>
      <c r="AP40" s="69" t="s">
        <v>86</v>
      </c>
      <c r="AQ40" s="69" t="s">
        <v>87</v>
      </c>
      <c r="AR40" s="69" t="s">
        <v>88</v>
      </c>
      <c r="AS40" s="73" t="s">
        <v>89</v>
      </c>
      <c r="AT40" s="69" t="s">
        <v>90</v>
      </c>
      <c r="AU40" s="342"/>
      <c r="AV40" s="342"/>
    </row>
    <row r="41" spans="1:49" ht="15.75">
      <c r="A41" s="74">
        <v>1</v>
      </c>
      <c r="B41" s="74">
        <v>2</v>
      </c>
      <c r="C41" s="74">
        <v>3</v>
      </c>
      <c r="D41" s="74">
        <v>4</v>
      </c>
      <c r="E41" s="75">
        <v>5</v>
      </c>
      <c r="F41" s="76">
        <v>6</v>
      </c>
      <c r="G41" s="76">
        <v>7</v>
      </c>
      <c r="H41" s="76">
        <v>8</v>
      </c>
      <c r="I41" s="76">
        <v>9</v>
      </c>
      <c r="J41" s="76">
        <v>10</v>
      </c>
      <c r="K41" s="76">
        <v>11</v>
      </c>
      <c r="L41" s="76">
        <v>12</v>
      </c>
      <c r="M41" s="76">
        <v>13</v>
      </c>
      <c r="N41" s="76">
        <v>14</v>
      </c>
      <c r="O41" s="77">
        <v>15</v>
      </c>
      <c r="P41" s="78">
        <v>16</v>
      </c>
      <c r="Q41" s="79">
        <v>17</v>
      </c>
      <c r="R41" s="79">
        <v>18</v>
      </c>
      <c r="S41" s="79">
        <v>19</v>
      </c>
      <c r="T41" s="79">
        <v>20</v>
      </c>
      <c r="U41" s="79">
        <v>21</v>
      </c>
      <c r="V41" s="79">
        <v>22</v>
      </c>
      <c r="W41" s="79">
        <v>23</v>
      </c>
      <c r="X41" s="79">
        <v>24</v>
      </c>
      <c r="Y41" s="79">
        <v>25</v>
      </c>
      <c r="Z41" s="79">
        <v>26</v>
      </c>
      <c r="AA41" s="80">
        <v>27</v>
      </c>
      <c r="AB41" s="79">
        <v>28</v>
      </c>
      <c r="AC41" s="79">
        <v>29</v>
      </c>
      <c r="AD41" s="79">
        <v>30</v>
      </c>
      <c r="AE41" s="79">
        <v>31</v>
      </c>
      <c r="AF41" s="79">
        <v>32</v>
      </c>
      <c r="AG41" s="79">
        <v>33</v>
      </c>
      <c r="AH41" s="79">
        <v>34</v>
      </c>
      <c r="AI41" s="79">
        <v>35</v>
      </c>
      <c r="AJ41" s="79">
        <v>36</v>
      </c>
      <c r="AK41" s="79">
        <v>37</v>
      </c>
      <c r="AL41" s="79">
        <v>38</v>
      </c>
      <c r="AM41" s="81">
        <v>39</v>
      </c>
      <c r="AN41" s="81">
        <v>40</v>
      </c>
      <c r="AO41" s="81">
        <v>41</v>
      </c>
      <c r="AP41" s="81">
        <v>42</v>
      </c>
      <c r="AQ41" s="81">
        <v>43</v>
      </c>
      <c r="AR41" s="81">
        <v>44</v>
      </c>
      <c r="AS41" s="81">
        <v>45</v>
      </c>
      <c r="AT41" s="81">
        <v>46</v>
      </c>
      <c r="AU41" s="79">
        <v>47</v>
      </c>
      <c r="AV41" s="82">
        <v>48</v>
      </c>
    </row>
    <row r="42" spans="1:49" ht="63">
      <c r="A42" s="83" t="s">
        <v>91</v>
      </c>
      <c r="B42" s="84" t="s">
        <v>92</v>
      </c>
      <c r="C42" s="85" t="s">
        <v>93</v>
      </c>
      <c r="D42" s="85">
        <v>744</v>
      </c>
      <c r="E42" s="86">
        <v>22</v>
      </c>
      <c r="F42" s="86">
        <v>22</v>
      </c>
      <c r="G42" s="86">
        <v>22</v>
      </c>
      <c r="H42" s="86">
        <v>22</v>
      </c>
      <c r="I42" s="86">
        <v>22</v>
      </c>
      <c r="J42" s="86">
        <v>22</v>
      </c>
      <c r="K42" s="86">
        <v>22</v>
      </c>
      <c r="L42" s="86">
        <v>22</v>
      </c>
      <c r="M42" s="86">
        <v>22</v>
      </c>
      <c r="N42" s="86">
        <v>22</v>
      </c>
      <c r="O42" s="86">
        <v>22</v>
      </c>
      <c r="P42" s="86">
        <v>22</v>
      </c>
      <c r="Q42" s="86">
        <v>22</v>
      </c>
      <c r="R42" s="86">
        <v>22</v>
      </c>
      <c r="S42" s="86">
        <v>22</v>
      </c>
      <c r="T42" s="86">
        <v>22</v>
      </c>
      <c r="U42" s="86">
        <v>22</v>
      </c>
      <c r="V42" s="86">
        <v>22</v>
      </c>
      <c r="W42" s="86">
        <v>22</v>
      </c>
      <c r="X42" s="86">
        <v>22</v>
      </c>
      <c r="Y42" s="87">
        <v>22</v>
      </c>
      <c r="Z42" s="88">
        <v>22</v>
      </c>
      <c r="AA42" s="87">
        <v>22</v>
      </c>
      <c r="AB42" s="86">
        <v>22</v>
      </c>
      <c r="AC42" s="86">
        <v>22</v>
      </c>
      <c r="AD42" s="89">
        <v>22</v>
      </c>
      <c r="AE42" s="86">
        <v>22</v>
      </c>
      <c r="AF42" s="86">
        <v>22</v>
      </c>
      <c r="AG42" s="90">
        <v>22</v>
      </c>
      <c r="AH42" s="91">
        <v>22</v>
      </c>
      <c r="AI42" s="90">
        <v>22</v>
      </c>
      <c r="AJ42" s="90">
        <v>22</v>
      </c>
      <c r="AK42" s="90">
        <v>22</v>
      </c>
      <c r="AL42" s="90">
        <v>22</v>
      </c>
      <c r="AM42" s="90">
        <v>22</v>
      </c>
      <c r="AN42" s="90">
        <v>22</v>
      </c>
      <c r="AO42" s="90">
        <v>22</v>
      </c>
      <c r="AP42" s="90">
        <v>22</v>
      </c>
      <c r="AQ42" s="90">
        <v>22</v>
      </c>
      <c r="AR42" s="90">
        <v>22</v>
      </c>
      <c r="AS42" s="90">
        <v>22</v>
      </c>
      <c r="AT42" s="90">
        <v>22</v>
      </c>
      <c r="AU42" s="92">
        <v>22</v>
      </c>
      <c r="AV42" s="93">
        <v>22</v>
      </c>
    </row>
    <row r="43" spans="1:49" ht="15.75">
      <c r="A43" s="94" t="s">
        <v>94</v>
      </c>
      <c r="B43" s="84" t="s">
        <v>95</v>
      </c>
      <c r="C43" s="85" t="s">
        <v>96</v>
      </c>
      <c r="D43" s="85">
        <v>642</v>
      </c>
      <c r="E43" s="95">
        <v>76032</v>
      </c>
      <c r="F43" s="95">
        <v>15254</v>
      </c>
      <c r="G43" s="95">
        <v>600</v>
      </c>
      <c r="H43" s="95">
        <v>670</v>
      </c>
      <c r="I43" s="95">
        <v>1522</v>
      </c>
      <c r="J43" s="95">
        <v>1034</v>
      </c>
      <c r="K43" s="95">
        <v>1384</v>
      </c>
      <c r="L43" s="95">
        <v>1325</v>
      </c>
      <c r="M43" s="95">
        <v>1071</v>
      </c>
      <c r="N43" s="95">
        <v>1509</v>
      </c>
      <c r="O43" s="95">
        <v>594</v>
      </c>
      <c r="P43" s="95">
        <f>F43+G43+H43++I43+J43+K43+L43+M43+N43+O43</f>
        <v>24963</v>
      </c>
      <c r="Q43" s="95">
        <v>4711</v>
      </c>
      <c r="R43" s="95">
        <v>930</v>
      </c>
      <c r="S43" s="95">
        <v>831</v>
      </c>
      <c r="T43" s="95">
        <v>351</v>
      </c>
      <c r="U43" s="95">
        <v>409</v>
      </c>
      <c r="V43" s="95">
        <v>874</v>
      </c>
      <c r="W43" s="95">
        <f>R43+S43+T43+U43+V43</f>
        <v>3395</v>
      </c>
      <c r="X43" s="96">
        <v>772</v>
      </c>
      <c r="Y43" s="97">
        <v>183</v>
      </c>
      <c r="Z43" s="98">
        <f>SUM(X43:Y43)</f>
        <v>955</v>
      </c>
      <c r="AA43" s="99">
        <v>2218</v>
      </c>
      <c r="AB43" s="95">
        <v>2379</v>
      </c>
      <c r="AC43" s="95">
        <v>633</v>
      </c>
      <c r="AD43" s="96">
        <f>AA43+AB43+AC43</f>
        <v>5230</v>
      </c>
      <c r="AE43" s="95">
        <v>1184</v>
      </c>
      <c r="AF43" s="95">
        <v>331</v>
      </c>
      <c r="AG43" s="100">
        <v>9541</v>
      </c>
      <c r="AH43" s="101">
        <f>E43+P43+Q43+W43+AD43+AE43+AF43+AG43+Z43</f>
        <v>126342</v>
      </c>
      <c r="AI43" s="100">
        <v>1276</v>
      </c>
      <c r="AJ43" s="100">
        <v>1839</v>
      </c>
      <c r="AK43" s="100">
        <v>2061</v>
      </c>
      <c r="AL43" s="100">
        <v>923</v>
      </c>
      <c r="AM43" s="100">
        <v>759</v>
      </c>
      <c r="AN43" s="100">
        <v>166</v>
      </c>
      <c r="AO43" s="100">
        <v>64</v>
      </c>
      <c r="AP43" s="100">
        <v>94</v>
      </c>
      <c r="AQ43" s="100">
        <v>64</v>
      </c>
      <c r="AR43" s="100">
        <v>457</v>
      </c>
      <c r="AS43" s="100">
        <v>140</v>
      </c>
      <c r="AT43" s="100">
        <f>SUM(AM43:AS43)</f>
        <v>1744</v>
      </c>
      <c r="AU43" s="102">
        <f>AI43+AJ43+AK43+AL43+AT43</f>
        <v>7843</v>
      </c>
      <c r="AV43" s="103">
        <f>AH43+AU43</f>
        <v>134185</v>
      </c>
      <c r="AW43" s="104"/>
    </row>
    <row r="44" spans="1:49" s="117" customFormat="1" ht="31.5">
      <c r="A44" s="105" t="s">
        <v>97</v>
      </c>
      <c r="B44" s="106" t="s">
        <v>98</v>
      </c>
      <c r="C44" s="107" t="s">
        <v>96</v>
      </c>
      <c r="D44" s="107">
        <v>642</v>
      </c>
      <c r="E44" s="108">
        <v>5133</v>
      </c>
      <c r="F44" s="108">
        <v>754</v>
      </c>
      <c r="G44" s="108">
        <v>38</v>
      </c>
      <c r="H44" s="108">
        <v>44</v>
      </c>
      <c r="I44" s="108">
        <v>62</v>
      </c>
      <c r="J44" s="108">
        <v>25</v>
      </c>
      <c r="K44" s="108">
        <v>36</v>
      </c>
      <c r="L44" s="108">
        <v>38</v>
      </c>
      <c r="M44" s="108">
        <v>30</v>
      </c>
      <c r="N44" s="108">
        <v>5</v>
      </c>
      <c r="O44" s="108">
        <v>6</v>
      </c>
      <c r="P44" s="108">
        <f>F44+G44+H44+I44+J44+K44+L44+M44+N44+O44</f>
        <v>1038</v>
      </c>
      <c r="Q44" s="109">
        <v>298</v>
      </c>
      <c r="R44" s="109">
        <v>25</v>
      </c>
      <c r="S44" s="109">
        <v>67</v>
      </c>
      <c r="T44" s="109">
        <v>36</v>
      </c>
      <c r="U44" s="109">
        <v>40</v>
      </c>
      <c r="V44" s="109">
        <v>10</v>
      </c>
      <c r="W44" s="109">
        <f>SUM(R44:V44)</f>
        <v>178</v>
      </c>
      <c r="X44" s="108">
        <v>3</v>
      </c>
      <c r="Y44" s="110">
        <v>8</v>
      </c>
      <c r="Z44" s="111">
        <f>X44+Y44</f>
        <v>11</v>
      </c>
      <c r="AA44" s="112">
        <v>256</v>
      </c>
      <c r="AB44" s="109">
        <v>237</v>
      </c>
      <c r="AC44" s="109">
        <v>14</v>
      </c>
      <c r="AD44" s="108">
        <f>AA44+AB44+AC44</f>
        <v>507</v>
      </c>
      <c r="AE44" s="109">
        <v>161</v>
      </c>
      <c r="AF44" s="109">
        <v>12</v>
      </c>
      <c r="AG44" s="113">
        <v>199</v>
      </c>
      <c r="AH44" s="114">
        <f>E44+P44+Q44+W44+AD44+AE44+AF44+AG44+Z44</f>
        <v>7537</v>
      </c>
      <c r="AI44" s="113">
        <v>68</v>
      </c>
      <c r="AJ44" s="113">
        <v>147</v>
      </c>
      <c r="AK44" s="113">
        <v>113</v>
      </c>
      <c r="AL44" s="113">
        <v>548</v>
      </c>
      <c r="AM44" s="113">
        <v>38</v>
      </c>
      <c r="AN44" s="113">
        <v>47</v>
      </c>
      <c r="AO44" s="113">
        <v>9</v>
      </c>
      <c r="AP44" s="113">
        <v>24</v>
      </c>
      <c r="AQ44" s="113">
        <v>7</v>
      </c>
      <c r="AR44" s="113">
        <v>17</v>
      </c>
      <c r="AS44" s="113">
        <v>88</v>
      </c>
      <c r="AT44" s="113">
        <f>SUM(AM44:AS44)</f>
        <v>230</v>
      </c>
      <c r="AU44" s="115">
        <f>AI44+AJ44+AK44+AL44+AT44</f>
        <v>1106</v>
      </c>
      <c r="AV44" s="116">
        <f>AH44+AU44</f>
        <v>8643</v>
      </c>
    </row>
    <row r="45" spans="1:49" s="117" customFormat="1" ht="15.75">
      <c r="A45" s="105" t="s">
        <v>99</v>
      </c>
      <c r="B45" s="106"/>
      <c r="C45" s="107"/>
      <c r="D45" s="107"/>
      <c r="E45" s="118">
        <f t="shared" ref="E45:AV45" si="0">E50/E44*1000/12</f>
        <v>1864.7152412494318</v>
      </c>
      <c r="F45" s="118">
        <f t="shared" si="0"/>
        <v>1055.1945181255526</v>
      </c>
      <c r="G45" s="118">
        <f t="shared" si="0"/>
        <v>1196.9298245614034</v>
      </c>
      <c r="H45" s="118">
        <f t="shared" si="0"/>
        <v>3966.6060606060605</v>
      </c>
      <c r="I45" s="118">
        <f t="shared" si="0"/>
        <v>1747.3118279569892</v>
      </c>
      <c r="J45" s="118">
        <f t="shared" si="0"/>
        <v>1480.5</v>
      </c>
      <c r="K45" s="118">
        <f t="shared" si="0"/>
        <v>1721.7592592592594</v>
      </c>
      <c r="L45" s="118">
        <f t="shared" si="0"/>
        <v>1317.1052631578948</v>
      </c>
      <c r="M45" s="118">
        <f t="shared" si="0"/>
        <v>2241.6666666666665</v>
      </c>
      <c r="N45" s="118">
        <f t="shared" si="0"/>
        <v>1580</v>
      </c>
      <c r="O45" s="118">
        <f t="shared" si="0"/>
        <v>2584.7222222222222</v>
      </c>
      <c r="P45" s="118">
        <f t="shared" si="0"/>
        <v>1313.7458253050738</v>
      </c>
      <c r="Q45" s="118">
        <f t="shared" si="0"/>
        <v>2543.903803131991</v>
      </c>
      <c r="R45" s="118">
        <f t="shared" si="0"/>
        <v>3402.6666666666665</v>
      </c>
      <c r="S45" s="118">
        <f t="shared" si="0"/>
        <v>3252.4875621890546</v>
      </c>
      <c r="T45" s="118">
        <f t="shared" si="0"/>
        <v>3699.0740740740735</v>
      </c>
      <c r="U45" s="118">
        <f t="shared" si="0"/>
        <v>4199.375</v>
      </c>
      <c r="V45" s="118">
        <f t="shared" si="0"/>
        <v>159.16666666666669</v>
      </c>
      <c r="W45" s="118">
        <f t="shared" si="0"/>
        <v>3402.902621722847</v>
      </c>
      <c r="X45" s="118">
        <f t="shared" si="0"/>
        <v>397.22222222222223</v>
      </c>
      <c r="Y45" s="118">
        <f t="shared" si="0"/>
        <v>969.6875</v>
      </c>
      <c r="Z45" s="118">
        <f t="shared" si="0"/>
        <v>813.56060606060612</v>
      </c>
      <c r="AA45" s="118">
        <f t="shared" si="0"/>
        <v>1826.9596354166667</v>
      </c>
      <c r="AB45" s="118">
        <f t="shared" si="0"/>
        <v>2174.6483825597747</v>
      </c>
      <c r="AC45" s="118">
        <f t="shared" si="0"/>
        <v>2380.3571428571427</v>
      </c>
      <c r="AD45" s="118">
        <f t="shared" si="0"/>
        <v>2004.7698882314264</v>
      </c>
      <c r="AE45" s="118">
        <f t="shared" si="0"/>
        <v>1596.4803312629401</v>
      </c>
      <c r="AF45" s="118">
        <f t="shared" si="0"/>
        <v>1206.9444444444446</v>
      </c>
      <c r="AG45" s="118">
        <f t="shared" si="0"/>
        <v>1906.4070351758794</v>
      </c>
      <c r="AH45" s="118">
        <f t="shared" si="0"/>
        <v>1854.2272345318652</v>
      </c>
      <c r="AI45" s="118">
        <f t="shared" si="0"/>
        <v>2216.4215686274506</v>
      </c>
      <c r="AJ45" s="118">
        <f t="shared" si="0"/>
        <v>797.02947845804977</v>
      </c>
      <c r="AK45" s="118">
        <f t="shared" si="0"/>
        <v>1952.6548672566375</v>
      </c>
      <c r="AL45" s="118">
        <f t="shared" si="0"/>
        <v>2227.7676399026764</v>
      </c>
      <c r="AM45" s="118">
        <f t="shared" si="0"/>
        <v>1962.5</v>
      </c>
      <c r="AN45" s="118">
        <f t="shared" si="0"/>
        <v>2587.1099290780144</v>
      </c>
      <c r="AO45" s="118">
        <f t="shared" si="0"/>
        <v>435.18518518518522</v>
      </c>
      <c r="AP45" s="118">
        <f t="shared" si="0"/>
        <v>3031.25</v>
      </c>
      <c r="AQ45" s="118">
        <f t="shared" si="0"/>
        <v>2107.1428571428573</v>
      </c>
      <c r="AR45" s="118">
        <f t="shared" si="0"/>
        <v>2669.5098039215691</v>
      </c>
      <c r="AS45" s="118">
        <f t="shared" si="0"/>
        <v>4080.5871212121215</v>
      </c>
      <c r="AT45" s="118">
        <f t="shared" si="0"/>
        <v>3008.9528985507245</v>
      </c>
      <c r="AU45" s="118">
        <f t="shared" si="0"/>
        <v>2171.2530138637735</v>
      </c>
      <c r="AV45" s="118">
        <f t="shared" si="0"/>
        <v>1894.7953835473793</v>
      </c>
    </row>
    <row r="46" spans="1:49" ht="15.75">
      <c r="A46" s="94" t="s">
        <v>100</v>
      </c>
      <c r="B46" s="119"/>
      <c r="C46" s="119" t="s">
        <v>93</v>
      </c>
      <c r="D46" s="85">
        <v>744</v>
      </c>
      <c r="E46" s="120">
        <f t="shared" ref="E46:AV46" si="1">E44/E43*100</f>
        <v>6.7511047979797985</v>
      </c>
      <c r="F46" s="120">
        <f t="shared" si="1"/>
        <v>4.9429657794676807</v>
      </c>
      <c r="G46" s="120">
        <f t="shared" si="1"/>
        <v>6.3333333333333339</v>
      </c>
      <c r="H46" s="120">
        <f t="shared" si="1"/>
        <v>6.567164179104477</v>
      </c>
      <c r="I46" s="120">
        <f t="shared" si="1"/>
        <v>4.0735873850197102</v>
      </c>
      <c r="J46" s="120">
        <f t="shared" si="1"/>
        <v>2.4177949709864603</v>
      </c>
      <c r="K46" s="120">
        <f t="shared" si="1"/>
        <v>2.601156069364162</v>
      </c>
      <c r="L46" s="120">
        <f t="shared" si="1"/>
        <v>2.8679245283018866</v>
      </c>
      <c r="M46" s="120">
        <f t="shared" si="1"/>
        <v>2.801120448179272</v>
      </c>
      <c r="N46" s="120">
        <f t="shared" si="1"/>
        <v>0.33134526176275675</v>
      </c>
      <c r="O46" s="120">
        <f t="shared" si="1"/>
        <v>1.0101010101010102</v>
      </c>
      <c r="P46" s="120">
        <f t="shared" si="1"/>
        <v>4.1581540680206706</v>
      </c>
      <c r="Q46" s="120">
        <f t="shared" si="1"/>
        <v>6.3256208872850772</v>
      </c>
      <c r="R46" s="120">
        <f t="shared" si="1"/>
        <v>2.6881720430107525</v>
      </c>
      <c r="S46" s="120">
        <f t="shared" si="1"/>
        <v>8.0625752105896513</v>
      </c>
      <c r="T46" s="120">
        <f t="shared" si="1"/>
        <v>10.256410256410255</v>
      </c>
      <c r="U46" s="120">
        <f t="shared" si="1"/>
        <v>9.7799511002444994</v>
      </c>
      <c r="V46" s="120">
        <f t="shared" si="1"/>
        <v>1.1441647597254003</v>
      </c>
      <c r="W46" s="120">
        <f t="shared" si="1"/>
        <v>5.2430044182621502</v>
      </c>
      <c r="X46" s="120">
        <f t="shared" si="1"/>
        <v>0.38860103626943004</v>
      </c>
      <c r="Y46" s="120">
        <f t="shared" si="1"/>
        <v>4.3715846994535523</v>
      </c>
      <c r="Z46" s="121">
        <f t="shared" si="1"/>
        <v>1.1518324607329842</v>
      </c>
      <c r="AA46" s="122">
        <f t="shared" si="1"/>
        <v>11.541929666366094</v>
      </c>
      <c r="AB46" s="120">
        <f t="shared" si="1"/>
        <v>9.9621689785624223</v>
      </c>
      <c r="AC46" s="120">
        <f t="shared" si="1"/>
        <v>2.2116903633491312</v>
      </c>
      <c r="AD46" s="120">
        <f t="shared" si="1"/>
        <v>9.694072657743785</v>
      </c>
      <c r="AE46" s="120">
        <f t="shared" si="1"/>
        <v>13.597972972972974</v>
      </c>
      <c r="AF46" s="120">
        <f t="shared" si="1"/>
        <v>3.6253776435045322</v>
      </c>
      <c r="AG46" s="123">
        <f t="shared" si="1"/>
        <v>2.0857352478775808</v>
      </c>
      <c r="AH46" s="124">
        <f t="shared" si="1"/>
        <v>5.9655538142502094</v>
      </c>
      <c r="AI46" s="123">
        <f t="shared" si="1"/>
        <v>5.3291536050156738</v>
      </c>
      <c r="AJ46" s="123">
        <f t="shared" si="1"/>
        <v>7.9934747145187597</v>
      </c>
      <c r="AK46" s="123">
        <f t="shared" si="1"/>
        <v>5.482775351770985</v>
      </c>
      <c r="AL46" s="123">
        <f t="shared" si="1"/>
        <v>59.371614301191769</v>
      </c>
      <c r="AM46" s="123">
        <f t="shared" si="1"/>
        <v>5.0065876152832676</v>
      </c>
      <c r="AN46" s="123">
        <f t="shared" si="1"/>
        <v>28.313253012048197</v>
      </c>
      <c r="AO46" s="123">
        <f t="shared" si="1"/>
        <v>14.0625</v>
      </c>
      <c r="AP46" s="123">
        <f t="shared" si="1"/>
        <v>25.531914893617021</v>
      </c>
      <c r="AQ46" s="123">
        <f t="shared" si="1"/>
        <v>10.9375</v>
      </c>
      <c r="AR46" s="123">
        <f t="shared" si="1"/>
        <v>3.7199124726477026</v>
      </c>
      <c r="AS46" s="123">
        <f t="shared" si="1"/>
        <v>62.857142857142854</v>
      </c>
      <c r="AT46" s="123">
        <f t="shared" si="1"/>
        <v>13.188073394495412</v>
      </c>
      <c r="AU46" s="125">
        <f t="shared" si="1"/>
        <v>14.101746780568661</v>
      </c>
      <c r="AV46" s="126">
        <f t="shared" si="1"/>
        <v>6.4411074263144172</v>
      </c>
    </row>
    <row r="47" spans="1:49" ht="48">
      <c r="A47" s="127" t="s">
        <v>101</v>
      </c>
      <c r="B47" s="84" t="s">
        <v>102</v>
      </c>
      <c r="C47" s="85" t="s">
        <v>96</v>
      </c>
      <c r="D47" s="85">
        <v>642</v>
      </c>
      <c r="E47" s="96">
        <v>5133</v>
      </c>
      <c r="F47" s="96">
        <v>754</v>
      </c>
      <c r="G47" s="96">
        <v>38</v>
      </c>
      <c r="H47" s="96">
        <v>44</v>
      </c>
      <c r="I47" s="96">
        <v>62</v>
      </c>
      <c r="J47" s="96">
        <v>25</v>
      </c>
      <c r="K47" s="96">
        <v>36</v>
      </c>
      <c r="L47" s="96">
        <v>38</v>
      </c>
      <c r="M47" s="96">
        <v>30</v>
      </c>
      <c r="N47" s="96">
        <v>5</v>
      </c>
      <c r="O47" s="96">
        <v>6</v>
      </c>
      <c r="P47" s="96">
        <f>F47+G47+H47+I47+J47+K47+L47+M47+N47+O47</f>
        <v>1038</v>
      </c>
      <c r="Q47" s="95">
        <v>298</v>
      </c>
      <c r="R47" s="95">
        <v>25</v>
      </c>
      <c r="S47" s="95">
        <v>67</v>
      </c>
      <c r="T47" s="95">
        <v>36</v>
      </c>
      <c r="U47" s="95">
        <v>40</v>
      </c>
      <c r="V47" s="95">
        <v>10</v>
      </c>
      <c r="W47" s="95">
        <f t="shared" ref="W47:W54" si="2">SUM(R47:V47)</f>
        <v>178</v>
      </c>
      <c r="X47" s="96">
        <v>3</v>
      </c>
      <c r="Y47" s="97">
        <v>8</v>
      </c>
      <c r="Z47" s="98">
        <f>SUM(X47:Y47)</f>
        <v>11</v>
      </c>
      <c r="AA47" s="99">
        <v>256</v>
      </c>
      <c r="AB47" s="95">
        <v>237</v>
      </c>
      <c r="AC47" s="95">
        <v>14</v>
      </c>
      <c r="AD47" s="96">
        <f t="shared" ref="AD47:AD52" si="3">AA47+AB47+AC47</f>
        <v>507</v>
      </c>
      <c r="AE47" s="95">
        <v>161</v>
      </c>
      <c r="AF47" s="95">
        <v>12</v>
      </c>
      <c r="AG47" s="100">
        <v>199</v>
      </c>
      <c r="AH47" s="101">
        <f t="shared" ref="AH47:AH58" si="4">E47+P47+Q47+W47+AD47+AE47+AF47+AG47+Z47</f>
        <v>7537</v>
      </c>
      <c r="AI47" s="100">
        <v>68</v>
      </c>
      <c r="AJ47" s="100">
        <v>147</v>
      </c>
      <c r="AK47" s="100">
        <v>113</v>
      </c>
      <c r="AL47" s="100">
        <v>548</v>
      </c>
      <c r="AM47" s="100">
        <v>38</v>
      </c>
      <c r="AN47" s="100">
        <v>47</v>
      </c>
      <c r="AO47" s="100">
        <v>9</v>
      </c>
      <c r="AP47" s="100">
        <v>24</v>
      </c>
      <c r="AQ47" s="100">
        <v>7</v>
      </c>
      <c r="AR47" s="100">
        <v>17</v>
      </c>
      <c r="AS47" s="113">
        <v>88</v>
      </c>
      <c r="AT47" s="100">
        <f>SUM(AM47:AS47)</f>
        <v>230</v>
      </c>
      <c r="AU47" s="102">
        <f>AI47+AJ47+AK47+AL47+AT47</f>
        <v>1106</v>
      </c>
      <c r="AV47" s="128">
        <f t="shared" ref="AV47:AV58" si="5">AH47+AU47</f>
        <v>8643</v>
      </c>
      <c r="AW47" s="129" t="s">
        <v>103</v>
      </c>
    </row>
    <row r="48" spans="1:49" ht="48">
      <c r="A48" s="83" t="s">
        <v>104</v>
      </c>
      <c r="B48" s="84" t="s">
        <v>105</v>
      </c>
      <c r="C48" s="85" t="s">
        <v>106</v>
      </c>
      <c r="D48" s="85">
        <v>384</v>
      </c>
      <c r="E48" s="130">
        <v>114859</v>
      </c>
      <c r="F48" s="130">
        <v>9547.4</v>
      </c>
      <c r="G48" s="130">
        <v>545.79999999999995</v>
      </c>
      <c r="H48" s="130">
        <v>2094.3679999999999</v>
      </c>
      <c r="I48" s="130">
        <v>1300</v>
      </c>
      <c r="J48" s="130">
        <v>444.15</v>
      </c>
      <c r="K48" s="130">
        <v>743.8</v>
      </c>
      <c r="L48" s="130">
        <v>600.6</v>
      </c>
      <c r="M48" s="130">
        <v>807</v>
      </c>
      <c r="N48" s="130">
        <v>94.8</v>
      </c>
      <c r="O48" s="130">
        <v>186.1</v>
      </c>
      <c r="P48" s="130">
        <f>F48+G48+H48+I48+J48+K48+L48+M48+N48+O48</f>
        <v>16364.017999999998</v>
      </c>
      <c r="Q48" s="130">
        <v>12865.2</v>
      </c>
      <c r="R48" s="130">
        <v>1020.8</v>
      </c>
      <c r="S48" s="130">
        <v>2615</v>
      </c>
      <c r="T48" s="130">
        <v>1598</v>
      </c>
      <c r="U48" s="130">
        <v>2015.7</v>
      </c>
      <c r="V48" s="130">
        <v>19.100000000000001</v>
      </c>
      <c r="W48" s="130">
        <f t="shared" si="2"/>
        <v>7268.6</v>
      </c>
      <c r="X48" s="120">
        <v>14.3</v>
      </c>
      <c r="Y48" s="122">
        <v>93.09</v>
      </c>
      <c r="Z48" s="131">
        <f>X48+Y48</f>
        <v>107.39</v>
      </c>
      <c r="AA48" s="132">
        <v>7923.95</v>
      </c>
      <c r="AB48" s="130">
        <v>6184.7</v>
      </c>
      <c r="AC48" s="130">
        <v>399.9</v>
      </c>
      <c r="AD48" s="120">
        <f t="shared" si="3"/>
        <v>14508.55</v>
      </c>
      <c r="AE48" s="130">
        <v>4637.3</v>
      </c>
      <c r="AF48" s="130">
        <v>173.8</v>
      </c>
      <c r="AG48" s="133">
        <v>4552.5</v>
      </c>
      <c r="AH48" s="124">
        <f t="shared" si="4"/>
        <v>175336.35800000001</v>
      </c>
      <c r="AI48" s="133">
        <v>1808.6</v>
      </c>
      <c r="AJ48" s="133">
        <v>1405.96</v>
      </c>
      <c r="AK48" s="133">
        <v>2647.8</v>
      </c>
      <c r="AL48" s="133">
        <v>14649.8</v>
      </c>
      <c r="AM48" s="133">
        <v>894.9</v>
      </c>
      <c r="AN48" s="133">
        <v>1459.13</v>
      </c>
      <c r="AO48" s="133">
        <v>47</v>
      </c>
      <c r="AP48" s="133">
        <v>873</v>
      </c>
      <c r="AQ48" s="133">
        <v>177</v>
      </c>
      <c r="AR48" s="133">
        <v>544.58000000000004</v>
      </c>
      <c r="AS48" s="133">
        <v>4309.1000000000004</v>
      </c>
      <c r="AT48" s="133">
        <f>SUM(AM48:AS48)</f>
        <v>8304.7100000000009</v>
      </c>
      <c r="AU48" s="125">
        <f>AI48+AJ48+AK48+AL48+AT48</f>
        <v>28816.870000000003</v>
      </c>
      <c r="AV48" s="134">
        <f t="shared" si="5"/>
        <v>204153.228</v>
      </c>
      <c r="AW48" s="135">
        <f>AV48*1000/AV44/9</f>
        <v>2624.5160245285206</v>
      </c>
    </row>
    <row r="49" spans="1:49" ht="15.75">
      <c r="A49" s="136" t="s">
        <v>107</v>
      </c>
      <c r="B49" s="84" t="s">
        <v>108</v>
      </c>
      <c r="C49" s="85" t="s">
        <v>106</v>
      </c>
      <c r="D49" s="85">
        <v>384</v>
      </c>
      <c r="E49" s="130">
        <v>0</v>
      </c>
      <c r="F49" s="130">
        <v>0</v>
      </c>
      <c r="G49" s="130">
        <v>0</v>
      </c>
      <c r="H49" s="130">
        <v>0</v>
      </c>
      <c r="I49" s="130">
        <v>0</v>
      </c>
      <c r="J49" s="130">
        <v>0</v>
      </c>
      <c r="K49" s="130">
        <v>0</v>
      </c>
      <c r="L49" s="130">
        <v>0</v>
      </c>
      <c r="M49" s="130">
        <v>0</v>
      </c>
      <c r="N49" s="130"/>
      <c r="O49" s="130">
        <v>0</v>
      </c>
      <c r="P49" s="130">
        <f>SUM(F49:O49)</f>
        <v>0</v>
      </c>
      <c r="Q49" s="130">
        <v>3768.2</v>
      </c>
      <c r="R49" s="130">
        <v>0</v>
      </c>
      <c r="S49" s="130">
        <v>0</v>
      </c>
      <c r="T49" s="130">
        <v>0</v>
      </c>
      <c r="U49" s="130">
        <v>0</v>
      </c>
      <c r="V49" s="130">
        <v>0</v>
      </c>
      <c r="W49" s="130">
        <f t="shared" si="2"/>
        <v>0</v>
      </c>
      <c r="X49" s="120">
        <v>0</v>
      </c>
      <c r="Y49" s="122">
        <v>0</v>
      </c>
      <c r="Z49" s="131">
        <v>0</v>
      </c>
      <c r="AA49" s="132">
        <v>2311.5300000000002</v>
      </c>
      <c r="AB49" s="130">
        <v>0</v>
      </c>
      <c r="AC49" s="130">
        <v>0</v>
      </c>
      <c r="AD49" s="120">
        <f t="shared" si="3"/>
        <v>2311.5300000000002</v>
      </c>
      <c r="AE49" s="130">
        <v>1552.9</v>
      </c>
      <c r="AF49" s="130">
        <v>0</v>
      </c>
      <c r="AG49" s="133">
        <v>0</v>
      </c>
      <c r="AH49" s="124">
        <f t="shared" si="4"/>
        <v>7632.6299999999992</v>
      </c>
      <c r="AI49" s="133"/>
      <c r="AJ49" s="133">
        <v>0</v>
      </c>
      <c r="AK49" s="133"/>
      <c r="AL49" s="133"/>
      <c r="AM49" s="133"/>
      <c r="AN49" s="133"/>
      <c r="AO49" s="133"/>
      <c r="AP49" s="133"/>
      <c r="AQ49" s="133"/>
      <c r="AR49" s="133"/>
      <c r="AS49" s="133"/>
      <c r="AT49" s="133"/>
      <c r="AU49" s="125"/>
      <c r="AV49" s="126">
        <f t="shared" si="5"/>
        <v>7632.6299999999992</v>
      </c>
      <c r="AW49" s="137"/>
    </row>
    <row r="50" spans="1:49" s="117" customFormat="1" ht="15.75">
      <c r="A50" s="138" t="s">
        <v>109</v>
      </c>
      <c r="B50" s="106" t="s">
        <v>110</v>
      </c>
      <c r="C50" s="107" t="s">
        <v>111</v>
      </c>
      <c r="D50" s="107">
        <v>384</v>
      </c>
      <c r="E50" s="139">
        <f>E48-E49</f>
        <v>114859</v>
      </c>
      <c r="F50" s="139">
        <f>F48-F49</f>
        <v>9547.4</v>
      </c>
      <c r="G50" s="139">
        <f t="shared" ref="G50:O50" si="6">G48</f>
        <v>545.79999999999995</v>
      </c>
      <c r="H50" s="139">
        <f t="shared" si="6"/>
        <v>2094.3679999999999</v>
      </c>
      <c r="I50" s="139">
        <f t="shared" si="6"/>
        <v>1300</v>
      </c>
      <c r="J50" s="139">
        <f t="shared" si="6"/>
        <v>444.15</v>
      </c>
      <c r="K50" s="139">
        <f t="shared" si="6"/>
        <v>743.8</v>
      </c>
      <c r="L50" s="139">
        <f t="shared" si="6"/>
        <v>600.6</v>
      </c>
      <c r="M50" s="139">
        <f t="shared" si="6"/>
        <v>807</v>
      </c>
      <c r="N50" s="139">
        <f t="shared" si="6"/>
        <v>94.8</v>
      </c>
      <c r="O50" s="139">
        <f t="shared" si="6"/>
        <v>186.1</v>
      </c>
      <c r="P50" s="139">
        <f>SUM(F50:O50)</f>
        <v>16364.017999999998</v>
      </c>
      <c r="Q50" s="139">
        <f t="shared" ref="Q50:V50" si="7">Q48-Q49</f>
        <v>9097</v>
      </c>
      <c r="R50" s="139">
        <f t="shared" si="7"/>
        <v>1020.8</v>
      </c>
      <c r="S50" s="139">
        <f t="shared" si="7"/>
        <v>2615</v>
      </c>
      <c r="T50" s="139">
        <f t="shared" si="7"/>
        <v>1598</v>
      </c>
      <c r="U50" s="139">
        <f t="shared" si="7"/>
        <v>2015.7</v>
      </c>
      <c r="V50" s="139">
        <f t="shared" si="7"/>
        <v>19.100000000000001</v>
      </c>
      <c r="W50" s="139">
        <f t="shared" si="2"/>
        <v>7268.6</v>
      </c>
      <c r="X50" s="140">
        <f>X48-X49</f>
        <v>14.3</v>
      </c>
      <c r="Y50" s="141">
        <f>Y48</f>
        <v>93.09</v>
      </c>
      <c r="Z50" s="142">
        <f>SUM(X50:Y50)</f>
        <v>107.39</v>
      </c>
      <c r="AA50" s="132">
        <f>AA48-AA49</f>
        <v>5612.42</v>
      </c>
      <c r="AB50" s="132">
        <f>AB48-AB49</f>
        <v>6184.7</v>
      </c>
      <c r="AC50" s="132">
        <f>AC48-AC49</f>
        <v>399.9</v>
      </c>
      <c r="AD50" s="140">
        <f t="shared" si="3"/>
        <v>12197.019999999999</v>
      </c>
      <c r="AE50" s="139">
        <f>AE48-AE49</f>
        <v>3084.4</v>
      </c>
      <c r="AF50" s="139">
        <f>AF48-AF49</f>
        <v>173.8</v>
      </c>
      <c r="AG50" s="143">
        <f>AG48-AG49</f>
        <v>4552.5</v>
      </c>
      <c r="AH50" s="144">
        <f t="shared" si="4"/>
        <v>167703.728</v>
      </c>
      <c r="AI50" s="143">
        <f>AI48</f>
        <v>1808.6</v>
      </c>
      <c r="AJ50" s="143">
        <f>AJ48</f>
        <v>1405.96</v>
      </c>
      <c r="AK50" s="143">
        <f t="shared" ref="AK50:AT50" si="8">AK48-AK49</f>
        <v>2647.8</v>
      </c>
      <c r="AL50" s="143">
        <f t="shared" si="8"/>
        <v>14649.8</v>
      </c>
      <c r="AM50" s="143">
        <f t="shared" si="8"/>
        <v>894.9</v>
      </c>
      <c r="AN50" s="143">
        <f t="shared" si="8"/>
        <v>1459.13</v>
      </c>
      <c r="AO50" s="143">
        <f t="shared" si="8"/>
        <v>47</v>
      </c>
      <c r="AP50" s="143">
        <f t="shared" si="8"/>
        <v>873</v>
      </c>
      <c r="AQ50" s="143">
        <f t="shared" si="8"/>
        <v>177</v>
      </c>
      <c r="AR50" s="143">
        <f t="shared" si="8"/>
        <v>544.58000000000004</v>
      </c>
      <c r="AS50" s="143">
        <f t="shared" si="8"/>
        <v>4309.1000000000004</v>
      </c>
      <c r="AT50" s="143">
        <f t="shared" si="8"/>
        <v>8304.7100000000009</v>
      </c>
      <c r="AU50" s="145">
        <f>AI50+AJ50+AK50+AL50+AT50</f>
        <v>28816.870000000003</v>
      </c>
      <c r="AV50" s="146">
        <f t="shared" si="5"/>
        <v>196520.598</v>
      </c>
      <c r="AW50" s="147"/>
    </row>
    <row r="51" spans="1:49" ht="15.75">
      <c r="A51" s="148" t="s">
        <v>112</v>
      </c>
      <c r="B51" s="84" t="s">
        <v>113</v>
      </c>
      <c r="C51" s="85" t="s">
        <v>106</v>
      </c>
      <c r="D51" s="85">
        <v>384</v>
      </c>
      <c r="E51" s="130">
        <v>123076</v>
      </c>
      <c r="F51" s="130">
        <v>9547.4</v>
      </c>
      <c r="G51" s="130">
        <v>545.79999999999995</v>
      </c>
      <c r="H51" s="130">
        <v>2236.16</v>
      </c>
      <c r="I51" s="130">
        <v>1300</v>
      </c>
      <c r="J51" s="130">
        <v>757.5</v>
      </c>
      <c r="K51" s="130">
        <v>743.8</v>
      </c>
      <c r="L51" s="130">
        <v>587.4</v>
      </c>
      <c r="M51" s="130">
        <v>807</v>
      </c>
      <c r="N51" s="130">
        <v>73.760000000000005</v>
      </c>
      <c r="O51" s="130">
        <v>184.8</v>
      </c>
      <c r="P51" s="130">
        <f>F51+G51+H51+I51+J51+K51+L51+M51+N51+O51</f>
        <v>16783.619999999995</v>
      </c>
      <c r="Q51" s="130">
        <v>12865.2</v>
      </c>
      <c r="R51" s="130">
        <v>1020.8</v>
      </c>
      <c r="S51" s="130">
        <v>2615</v>
      </c>
      <c r="T51" s="130">
        <v>1598</v>
      </c>
      <c r="U51" s="130">
        <v>2015.7</v>
      </c>
      <c r="V51" s="130">
        <v>19.100000000000001</v>
      </c>
      <c r="W51" s="130">
        <f t="shared" si="2"/>
        <v>7268.6</v>
      </c>
      <c r="X51" s="120">
        <v>14.3</v>
      </c>
      <c r="Y51" s="122">
        <v>93.1</v>
      </c>
      <c r="Z51" s="131">
        <f>X51+Y51</f>
        <v>107.39999999999999</v>
      </c>
      <c r="AA51" s="132">
        <v>8032.95</v>
      </c>
      <c r="AB51" s="130">
        <v>6184.7</v>
      </c>
      <c r="AC51" s="130">
        <v>399.9</v>
      </c>
      <c r="AD51" s="120">
        <f t="shared" si="3"/>
        <v>14617.55</v>
      </c>
      <c r="AE51" s="130">
        <v>4637.3</v>
      </c>
      <c r="AF51" s="130">
        <v>173.8</v>
      </c>
      <c r="AG51" s="133">
        <v>4552.5</v>
      </c>
      <c r="AH51" s="124">
        <f t="shared" si="4"/>
        <v>184081.96999999997</v>
      </c>
      <c r="AI51" s="133">
        <v>1710.3</v>
      </c>
      <c r="AJ51" s="133">
        <v>1405.96</v>
      </c>
      <c r="AK51" s="133">
        <v>2647.8</v>
      </c>
      <c r="AL51" s="133">
        <v>14649.75</v>
      </c>
      <c r="AM51" s="133">
        <v>894.9</v>
      </c>
      <c r="AN51" s="133">
        <v>1433</v>
      </c>
      <c r="AO51" s="133">
        <v>47</v>
      </c>
      <c r="AP51" s="133">
        <v>873</v>
      </c>
      <c r="AQ51" s="133">
        <v>177</v>
      </c>
      <c r="AR51" s="133">
        <v>544.58000000000004</v>
      </c>
      <c r="AS51" s="133">
        <v>4309.1000000000004</v>
      </c>
      <c r="AT51" s="133">
        <f>SUM(AM51:AS51)</f>
        <v>8278.58</v>
      </c>
      <c r="AU51" s="125">
        <f>AI51+AJ51+AK51+AL51+AT51</f>
        <v>28692.39</v>
      </c>
      <c r="AV51" s="126">
        <f t="shared" si="5"/>
        <v>212774.36</v>
      </c>
      <c r="AW51" s="135">
        <f>AV51/AV48*100</f>
        <v>104.22287322343979</v>
      </c>
    </row>
    <row r="52" spans="1:49" s="55" customFormat="1" ht="15.75">
      <c r="A52" s="136" t="s">
        <v>114</v>
      </c>
      <c r="B52" s="84" t="s">
        <v>115</v>
      </c>
      <c r="C52" s="85" t="s">
        <v>106</v>
      </c>
      <c r="D52" s="85">
        <v>384</v>
      </c>
      <c r="E52" s="130">
        <v>0</v>
      </c>
      <c r="F52" s="130">
        <v>0</v>
      </c>
      <c r="G52" s="130">
        <v>0</v>
      </c>
      <c r="H52" s="130"/>
      <c r="I52" s="130">
        <v>0</v>
      </c>
      <c r="J52" s="130">
        <v>0</v>
      </c>
      <c r="K52" s="130">
        <v>0</v>
      </c>
      <c r="L52" s="130">
        <v>0</v>
      </c>
      <c r="M52" s="130">
        <v>0</v>
      </c>
      <c r="N52" s="130">
        <v>0</v>
      </c>
      <c r="O52" s="130">
        <v>0</v>
      </c>
      <c r="P52" s="130">
        <f>SUM(F52:O52)</f>
        <v>0</v>
      </c>
      <c r="Q52" s="130">
        <v>3768.2</v>
      </c>
      <c r="R52" s="130">
        <v>0</v>
      </c>
      <c r="S52" s="130">
        <v>0</v>
      </c>
      <c r="T52" s="130">
        <v>0</v>
      </c>
      <c r="U52" s="130">
        <v>0</v>
      </c>
      <c r="V52" s="130">
        <v>0</v>
      </c>
      <c r="W52" s="130">
        <f t="shared" si="2"/>
        <v>0</v>
      </c>
      <c r="X52" s="120">
        <v>0</v>
      </c>
      <c r="Y52" s="122">
        <v>0</v>
      </c>
      <c r="Z52" s="131">
        <v>0</v>
      </c>
      <c r="AA52" s="132">
        <v>2311.5300000000002</v>
      </c>
      <c r="AB52" s="130">
        <v>0</v>
      </c>
      <c r="AC52" s="130">
        <v>0</v>
      </c>
      <c r="AD52" s="120">
        <f t="shared" si="3"/>
        <v>2311.5300000000002</v>
      </c>
      <c r="AE52" s="130">
        <v>1552.9</v>
      </c>
      <c r="AF52" s="130">
        <v>0</v>
      </c>
      <c r="AG52" s="133">
        <v>0</v>
      </c>
      <c r="AH52" s="124">
        <f t="shared" si="4"/>
        <v>7632.6299999999992</v>
      </c>
      <c r="AI52" s="149"/>
      <c r="AJ52" s="133">
        <v>0</v>
      </c>
      <c r="AK52" s="149"/>
      <c r="AL52" s="149"/>
      <c r="AM52" s="149"/>
      <c r="AN52" s="149"/>
      <c r="AO52" s="133">
        <v>0</v>
      </c>
      <c r="AP52" s="149"/>
      <c r="AQ52" s="149"/>
      <c r="AR52" s="149"/>
      <c r="AS52" s="149"/>
      <c r="AT52" s="149"/>
      <c r="AU52" s="125"/>
      <c r="AV52" s="126">
        <f t="shared" si="5"/>
        <v>7632.6299999999992</v>
      </c>
      <c r="AW52" s="150"/>
    </row>
    <row r="53" spans="1:49" s="55" customFormat="1" ht="15.75">
      <c r="A53" s="136" t="s">
        <v>116</v>
      </c>
      <c r="B53" s="84" t="s">
        <v>117</v>
      </c>
      <c r="C53" s="85" t="s">
        <v>106</v>
      </c>
      <c r="D53" s="85">
        <v>384</v>
      </c>
      <c r="E53" s="130">
        <f>E51-E52</f>
        <v>123076</v>
      </c>
      <c r="F53" s="130">
        <f>F51</f>
        <v>9547.4</v>
      </c>
      <c r="G53" s="130">
        <f>G51</f>
        <v>545.79999999999995</v>
      </c>
      <c r="H53" s="130">
        <f>H51-H52</f>
        <v>2236.16</v>
      </c>
      <c r="I53" s="130">
        <f t="shared" ref="I53:O53" si="9">I51</f>
        <v>1300</v>
      </c>
      <c r="J53" s="130">
        <f t="shared" si="9"/>
        <v>757.5</v>
      </c>
      <c r="K53" s="130">
        <f t="shared" si="9"/>
        <v>743.8</v>
      </c>
      <c r="L53" s="130">
        <f t="shared" si="9"/>
        <v>587.4</v>
      </c>
      <c r="M53" s="130">
        <f t="shared" si="9"/>
        <v>807</v>
      </c>
      <c r="N53" s="130">
        <f t="shared" si="9"/>
        <v>73.760000000000005</v>
      </c>
      <c r="O53" s="130">
        <f t="shared" si="9"/>
        <v>184.8</v>
      </c>
      <c r="P53" s="130">
        <f>SUM(F53:O53)</f>
        <v>16783.619999999995</v>
      </c>
      <c r="Q53" s="130">
        <f>Q51-Q52</f>
        <v>9097</v>
      </c>
      <c r="R53" s="130">
        <f>R51</f>
        <v>1020.8</v>
      </c>
      <c r="S53" s="130">
        <f>S51-S52</f>
        <v>2615</v>
      </c>
      <c r="T53" s="130">
        <f>T51-T52</f>
        <v>1598</v>
      </c>
      <c r="U53" s="130">
        <f>U51-U52</f>
        <v>2015.7</v>
      </c>
      <c r="V53" s="130">
        <f>V51-V52</f>
        <v>19.100000000000001</v>
      </c>
      <c r="W53" s="130">
        <f t="shared" si="2"/>
        <v>7268.6</v>
      </c>
      <c r="X53" s="120">
        <f>X51-X52</f>
        <v>14.3</v>
      </c>
      <c r="Y53" s="122">
        <f>Y51-Y52</f>
        <v>93.1</v>
      </c>
      <c r="Z53" s="131">
        <f>SUM(X53:Y53)</f>
        <v>107.39999999999999</v>
      </c>
      <c r="AA53" s="141">
        <f t="shared" ref="AA53:AG53" si="10">AA51-AA52</f>
        <v>5721.42</v>
      </c>
      <c r="AB53" s="122">
        <f t="shared" si="10"/>
        <v>6184.7</v>
      </c>
      <c r="AC53" s="122">
        <f t="shared" si="10"/>
        <v>399.9</v>
      </c>
      <c r="AD53" s="120">
        <f t="shared" si="10"/>
        <v>12306.019999999999</v>
      </c>
      <c r="AE53" s="130">
        <f t="shared" si="10"/>
        <v>3084.4</v>
      </c>
      <c r="AF53" s="130">
        <f t="shared" si="10"/>
        <v>173.8</v>
      </c>
      <c r="AG53" s="133">
        <f t="shared" si="10"/>
        <v>4552.5</v>
      </c>
      <c r="AH53" s="124">
        <f t="shared" si="4"/>
        <v>176449.33999999997</v>
      </c>
      <c r="AI53" s="133">
        <f>AI51</f>
        <v>1710.3</v>
      </c>
      <c r="AJ53" s="133">
        <f>AJ51</f>
        <v>1405.96</v>
      </c>
      <c r="AK53" s="133">
        <f>AK51</f>
        <v>2647.8</v>
      </c>
      <c r="AL53" s="133">
        <f>AL51</f>
        <v>14649.75</v>
      </c>
      <c r="AM53" s="133">
        <f>AM51</f>
        <v>894.9</v>
      </c>
      <c r="AN53" s="133">
        <f>AN51-AN52</f>
        <v>1433</v>
      </c>
      <c r="AO53" s="133">
        <f>AO51</f>
        <v>47</v>
      </c>
      <c r="AP53" s="133">
        <f>AP51</f>
        <v>873</v>
      </c>
      <c r="AQ53" s="133">
        <f>AQ51-AQ52</f>
        <v>177</v>
      </c>
      <c r="AR53" s="133">
        <f>AR51-AR52</f>
        <v>544.58000000000004</v>
      </c>
      <c r="AS53" s="133">
        <f>AS51-AS52</f>
        <v>4309.1000000000004</v>
      </c>
      <c r="AT53" s="133">
        <f t="shared" ref="AT53:AT58" si="11">SUM(AM53:AS53)</f>
        <v>8278.58</v>
      </c>
      <c r="AU53" s="125">
        <f t="shared" ref="AU53:AU58" si="12">AI53+AJ53+AK53+AL53+AT53</f>
        <v>28692.39</v>
      </c>
      <c r="AV53" s="126">
        <f t="shared" si="5"/>
        <v>205141.72999999998</v>
      </c>
      <c r="AW53" s="150"/>
    </row>
    <row r="54" spans="1:49" ht="47.25">
      <c r="A54" s="151" t="s">
        <v>118</v>
      </c>
      <c r="B54" s="152" t="s">
        <v>119</v>
      </c>
      <c r="C54" s="153" t="s">
        <v>106</v>
      </c>
      <c r="D54" s="119">
        <v>384</v>
      </c>
      <c r="E54" s="154">
        <v>114434</v>
      </c>
      <c r="F54" s="154">
        <v>9547.4</v>
      </c>
      <c r="G54" s="154">
        <v>545.79999999999995</v>
      </c>
      <c r="H54" s="154">
        <v>2236.16</v>
      </c>
      <c r="I54" s="154">
        <v>1300</v>
      </c>
      <c r="J54" s="154">
        <v>757.5</v>
      </c>
      <c r="K54" s="154">
        <v>743.8</v>
      </c>
      <c r="L54" s="154">
        <v>587.4</v>
      </c>
      <c r="M54" s="154">
        <v>807</v>
      </c>
      <c r="N54" s="154">
        <v>76.760000000000005</v>
      </c>
      <c r="O54" s="154">
        <v>128.31800000000001</v>
      </c>
      <c r="P54" s="130">
        <f>F54+G54+H54+I54+J54+K54+L54+M54+N54+O54</f>
        <v>16730.137999999995</v>
      </c>
      <c r="Q54" s="154">
        <v>12865.2</v>
      </c>
      <c r="R54" s="154">
        <v>1020.8</v>
      </c>
      <c r="S54" s="130">
        <v>2615</v>
      </c>
      <c r="T54" s="130">
        <v>1598</v>
      </c>
      <c r="U54" s="154">
        <v>2015.7</v>
      </c>
      <c r="V54" s="154">
        <v>19.100000000000001</v>
      </c>
      <c r="W54" s="130">
        <f t="shared" si="2"/>
        <v>7268.6</v>
      </c>
      <c r="X54" s="120">
        <v>14.3</v>
      </c>
      <c r="Y54" s="122">
        <v>93.1</v>
      </c>
      <c r="Z54" s="155">
        <f>SUM(X54:Y54)</f>
        <v>107.39999999999999</v>
      </c>
      <c r="AA54" s="156">
        <v>8032.95</v>
      </c>
      <c r="AB54" s="154">
        <v>6184.7</v>
      </c>
      <c r="AC54" s="154">
        <v>399.9</v>
      </c>
      <c r="AD54" s="154">
        <f>AA54+AB54+AC54</f>
        <v>14617.55</v>
      </c>
      <c r="AE54" s="154">
        <v>4637.3</v>
      </c>
      <c r="AF54" s="154">
        <v>173.8</v>
      </c>
      <c r="AG54" s="157">
        <v>4552.5</v>
      </c>
      <c r="AH54" s="158">
        <f t="shared" si="4"/>
        <v>175386.48799999998</v>
      </c>
      <c r="AI54" s="157">
        <v>1710.3</v>
      </c>
      <c r="AJ54" s="157">
        <v>1405.96</v>
      </c>
      <c r="AK54" s="157">
        <v>2647.8</v>
      </c>
      <c r="AL54" s="157">
        <v>14649.75</v>
      </c>
      <c r="AM54" s="157">
        <v>894.9</v>
      </c>
      <c r="AN54" s="157">
        <v>1433</v>
      </c>
      <c r="AO54" s="157">
        <v>47</v>
      </c>
      <c r="AP54" s="157">
        <v>873</v>
      </c>
      <c r="AQ54" s="157">
        <v>177</v>
      </c>
      <c r="AR54" s="157">
        <v>544.58000000000004</v>
      </c>
      <c r="AS54" s="157">
        <v>4309.1000000000004</v>
      </c>
      <c r="AT54" s="157">
        <f t="shared" si="11"/>
        <v>8278.58</v>
      </c>
      <c r="AU54" s="125">
        <f t="shared" si="12"/>
        <v>28692.39</v>
      </c>
      <c r="AV54" s="159">
        <f t="shared" si="5"/>
        <v>204078.87799999997</v>
      </c>
      <c r="AW54" s="137"/>
    </row>
    <row r="55" spans="1:49" ht="15.75">
      <c r="A55" s="160" t="s">
        <v>120</v>
      </c>
      <c r="B55" s="161" t="s">
        <v>121</v>
      </c>
      <c r="C55" s="119"/>
      <c r="D55" s="85">
        <v>642</v>
      </c>
      <c r="E55" s="96">
        <v>1</v>
      </c>
      <c r="F55" s="96">
        <v>1</v>
      </c>
      <c r="G55" s="96">
        <v>1</v>
      </c>
      <c r="H55" s="96">
        <v>1</v>
      </c>
      <c r="I55" s="96">
        <v>1</v>
      </c>
      <c r="J55" s="96">
        <v>1</v>
      </c>
      <c r="K55" s="96">
        <v>1</v>
      </c>
      <c r="L55" s="96">
        <v>1</v>
      </c>
      <c r="M55" s="96">
        <v>1</v>
      </c>
      <c r="N55" s="96">
        <v>1</v>
      </c>
      <c r="O55" s="96">
        <v>1</v>
      </c>
      <c r="P55" s="95">
        <f>SUM(F55:O55)</f>
        <v>10</v>
      </c>
      <c r="Q55" s="96">
        <v>1</v>
      </c>
      <c r="R55" s="96">
        <v>1</v>
      </c>
      <c r="S55" s="96">
        <v>1</v>
      </c>
      <c r="T55" s="96">
        <v>1</v>
      </c>
      <c r="U55" s="96">
        <v>1</v>
      </c>
      <c r="V55" s="96">
        <v>1</v>
      </c>
      <c r="W55" s="96">
        <v>5</v>
      </c>
      <c r="X55" s="96">
        <v>1</v>
      </c>
      <c r="Y55" s="97">
        <v>1</v>
      </c>
      <c r="Z55" s="162">
        <f>SUM(X55:Y55)</f>
        <v>2</v>
      </c>
      <c r="AA55" s="96">
        <v>1</v>
      </c>
      <c r="AB55" s="96">
        <v>1</v>
      </c>
      <c r="AC55" s="96">
        <v>1</v>
      </c>
      <c r="AD55" s="96">
        <f>AA55+AB55+AC55</f>
        <v>3</v>
      </c>
      <c r="AE55" s="96">
        <v>1</v>
      </c>
      <c r="AF55" s="96">
        <v>1</v>
      </c>
      <c r="AG55" s="96">
        <v>1</v>
      </c>
      <c r="AH55" s="163">
        <f t="shared" si="4"/>
        <v>25</v>
      </c>
      <c r="AI55" s="96">
        <v>1</v>
      </c>
      <c r="AJ55" s="96">
        <v>1</v>
      </c>
      <c r="AK55" s="96">
        <v>1</v>
      </c>
      <c r="AL55" s="96">
        <v>1</v>
      </c>
      <c r="AM55" s="96">
        <v>1</v>
      </c>
      <c r="AN55" s="96">
        <v>1</v>
      </c>
      <c r="AO55" s="96">
        <v>1</v>
      </c>
      <c r="AP55" s="96">
        <v>1</v>
      </c>
      <c r="AQ55" s="96">
        <v>1</v>
      </c>
      <c r="AR55" s="96">
        <v>1</v>
      </c>
      <c r="AS55" s="96">
        <v>1</v>
      </c>
      <c r="AT55" s="96">
        <f t="shared" si="11"/>
        <v>7</v>
      </c>
      <c r="AU55" s="163">
        <f t="shared" si="12"/>
        <v>11</v>
      </c>
      <c r="AV55" s="164">
        <f t="shared" si="5"/>
        <v>36</v>
      </c>
    </row>
    <row r="56" spans="1:49" ht="47.25">
      <c r="A56" s="83" t="s">
        <v>122</v>
      </c>
      <c r="B56" s="84" t="s">
        <v>123</v>
      </c>
      <c r="C56" s="85" t="s">
        <v>96</v>
      </c>
      <c r="D56" s="85">
        <v>642</v>
      </c>
      <c r="E56" s="95">
        <v>3291</v>
      </c>
      <c r="F56" s="95">
        <v>329</v>
      </c>
      <c r="G56" s="95">
        <v>15</v>
      </c>
      <c r="H56" s="95">
        <v>39</v>
      </c>
      <c r="I56" s="109">
        <v>32</v>
      </c>
      <c r="J56" s="95">
        <v>16</v>
      </c>
      <c r="K56" s="95">
        <v>21</v>
      </c>
      <c r="L56" s="95">
        <v>31</v>
      </c>
      <c r="M56" s="95">
        <v>30</v>
      </c>
      <c r="N56" s="95">
        <v>3</v>
      </c>
      <c r="O56" s="95">
        <v>5</v>
      </c>
      <c r="P56" s="95">
        <f>F56+G56+H56+I56+J56+K56+L56+M56+N56+O56</f>
        <v>521</v>
      </c>
      <c r="Q56" s="95">
        <v>298</v>
      </c>
      <c r="R56" s="109">
        <v>24</v>
      </c>
      <c r="S56" s="95">
        <v>67</v>
      </c>
      <c r="T56" s="95">
        <v>34</v>
      </c>
      <c r="U56" s="95">
        <v>33</v>
      </c>
      <c r="V56" s="95">
        <v>2</v>
      </c>
      <c r="W56" s="95">
        <f>SUM(R56:V56)</f>
        <v>160</v>
      </c>
      <c r="X56" s="96">
        <v>0</v>
      </c>
      <c r="Y56" s="110">
        <v>1</v>
      </c>
      <c r="Z56" s="98">
        <f>X56+Y56</f>
        <v>1</v>
      </c>
      <c r="AA56" s="99">
        <v>225</v>
      </c>
      <c r="AB56" s="95">
        <v>233</v>
      </c>
      <c r="AC56" s="95">
        <v>14</v>
      </c>
      <c r="AD56" s="95">
        <f>SUM(AA56:AC56)</f>
        <v>472</v>
      </c>
      <c r="AE56" s="95">
        <v>108</v>
      </c>
      <c r="AF56" s="95">
        <v>6</v>
      </c>
      <c r="AG56" s="100">
        <v>151</v>
      </c>
      <c r="AH56" s="163">
        <f t="shared" si="4"/>
        <v>5008</v>
      </c>
      <c r="AI56" s="100">
        <v>35</v>
      </c>
      <c r="AJ56" s="100">
        <v>36</v>
      </c>
      <c r="AK56" s="100">
        <v>22</v>
      </c>
      <c r="AL56" s="100">
        <v>548</v>
      </c>
      <c r="AM56" s="113">
        <v>32</v>
      </c>
      <c r="AN56" s="100">
        <v>47</v>
      </c>
      <c r="AO56" s="100">
        <v>9</v>
      </c>
      <c r="AP56" s="100">
        <v>24</v>
      </c>
      <c r="AQ56" s="100">
        <v>5</v>
      </c>
      <c r="AR56" s="100">
        <v>8</v>
      </c>
      <c r="AS56" s="100">
        <v>86</v>
      </c>
      <c r="AT56" s="100">
        <f t="shared" si="11"/>
        <v>211</v>
      </c>
      <c r="AU56" s="102">
        <f t="shared" si="12"/>
        <v>852</v>
      </c>
      <c r="AV56" s="165">
        <f t="shared" si="5"/>
        <v>5860</v>
      </c>
    </row>
    <row r="57" spans="1:49" ht="63">
      <c r="A57" s="166" t="s">
        <v>124</v>
      </c>
      <c r="B57" s="84" t="s">
        <v>125</v>
      </c>
      <c r="C57" s="85" t="s">
        <v>126</v>
      </c>
      <c r="D57" s="85"/>
      <c r="E57" s="95">
        <v>5101</v>
      </c>
      <c r="F57" s="95">
        <v>431</v>
      </c>
      <c r="G57" s="109">
        <v>15</v>
      </c>
      <c r="H57" s="95">
        <v>64</v>
      </c>
      <c r="I57" s="109">
        <v>40</v>
      </c>
      <c r="J57" s="95">
        <v>22</v>
      </c>
      <c r="K57" s="95">
        <v>49</v>
      </c>
      <c r="L57" s="95">
        <v>40</v>
      </c>
      <c r="M57" s="95">
        <v>57</v>
      </c>
      <c r="N57" s="95">
        <v>5</v>
      </c>
      <c r="O57" s="95">
        <v>7</v>
      </c>
      <c r="P57" s="95">
        <f>F57+G57+H57+I57+J57+K57+L57+M57+N57+O57</f>
        <v>730</v>
      </c>
      <c r="Q57" s="95">
        <v>469</v>
      </c>
      <c r="R57" s="109">
        <v>43</v>
      </c>
      <c r="S57" s="95">
        <v>113</v>
      </c>
      <c r="T57" s="95">
        <v>78</v>
      </c>
      <c r="U57" s="95">
        <v>66</v>
      </c>
      <c r="V57" s="95">
        <v>2</v>
      </c>
      <c r="W57" s="95">
        <f>SUM(R57:V57)</f>
        <v>302</v>
      </c>
      <c r="X57" s="96">
        <v>0</v>
      </c>
      <c r="Y57" s="110">
        <v>5</v>
      </c>
      <c r="Z57" s="98">
        <f>X57+Y57</f>
        <v>5</v>
      </c>
      <c r="AA57" s="99">
        <v>293</v>
      </c>
      <c r="AB57" s="95">
        <v>425</v>
      </c>
      <c r="AC57" s="95">
        <v>23</v>
      </c>
      <c r="AD57" s="95">
        <f>SUM(AA57:AC57)</f>
        <v>741</v>
      </c>
      <c r="AE57" s="95">
        <v>164</v>
      </c>
      <c r="AF57" s="95">
        <v>6</v>
      </c>
      <c r="AG57" s="100">
        <v>325</v>
      </c>
      <c r="AH57" s="163">
        <f t="shared" si="4"/>
        <v>7843</v>
      </c>
      <c r="AI57" s="100">
        <v>48</v>
      </c>
      <c r="AJ57" s="100">
        <v>53</v>
      </c>
      <c r="AK57" s="100">
        <v>44</v>
      </c>
      <c r="AL57" s="100">
        <v>1037</v>
      </c>
      <c r="AM57" s="113">
        <v>43</v>
      </c>
      <c r="AN57" s="113">
        <v>116</v>
      </c>
      <c r="AO57" s="100">
        <v>13</v>
      </c>
      <c r="AP57" s="100">
        <v>46</v>
      </c>
      <c r="AQ57" s="100">
        <v>11</v>
      </c>
      <c r="AR57" s="100">
        <v>22</v>
      </c>
      <c r="AS57" s="100">
        <v>234</v>
      </c>
      <c r="AT57" s="100">
        <f t="shared" si="11"/>
        <v>485</v>
      </c>
      <c r="AU57" s="102">
        <f t="shared" si="12"/>
        <v>1667</v>
      </c>
      <c r="AV57" s="165">
        <f t="shared" si="5"/>
        <v>9510</v>
      </c>
    </row>
    <row r="58" spans="1:49" ht="31.5">
      <c r="A58" s="167" t="s">
        <v>127</v>
      </c>
      <c r="B58" s="119">
        <v>11</v>
      </c>
      <c r="C58" s="119" t="s">
        <v>126</v>
      </c>
      <c r="D58" s="85">
        <v>642</v>
      </c>
      <c r="E58" s="96">
        <v>3060</v>
      </c>
      <c r="F58" s="96">
        <v>280</v>
      </c>
      <c r="G58" s="108">
        <v>15</v>
      </c>
      <c r="H58" s="96">
        <v>51</v>
      </c>
      <c r="I58" s="96">
        <v>20</v>
      </c>
      <c r="J58" s="96">
        <v>15</v>
      </c>
      <c r="K58" s="96">
        <v>27</v>
      </c>
      <c r="L58" s="96">
        <v>22</v>
      </c>
      <c r="M58" s="96">
        <v>57</v>
      </c>
      <c r="N58" s="96">
        <v>5</v>
      </c>
      <c r="O58" s="96">
        <v>5</v>
      </c>
      <c r="P58" s="95">
        <f>F58+G58+H58+I58+J58+K58+L58+M58+N58+O58</f>
        <v>497</v>
      </c>
      <c r="Q58" s="96">
        <v>350</v>
      </c>
      <c r="R58" s="109">
        <v>43</v>
      </c>
      <c r="S58" s="95">
        <v>103</v>
      </c>
      <c r="T58" s="95">
        <v>78</v>
      </c>
      <c r="U58" s="95">
        <v>66</v>
      </c>
      <c r="V58" s="95">
        <v>2</v>
      </c>
      <c r="W58" s="95">
        <f>SUM(R58:V58)</f>
        <v>292</v>
      </c>
      <c r="X58" s="96">
        <v>0</v>
      </c>
      <c r="Y58" s="110">
        <v>5</v>
      </c>
      <c r="Z58" s="98">
        <f>X58+Y58</f>
        <v>5</v>
      </c>
      <c r="AA58" s="96">
        <v>205</v>
      </c>
      <c r="AB58" s="108">
        <v>371</v>
      </c>
      <c r="AC58" s="96">
        <v>7</v>
      </c>
      <c r="AD58" s="96">
        <f>SUM(AA58:AC58)</f>
        <v>583</v>
      </c>
      <c r="AE58" s="96">
        <v>119</v>
      </c>
      <c r="AF58" s="96">
        <v>6</v>
      </c>
      <c r="AG58" s="96">
        <v>114</v>
      </c>
      <c r="AH58" s="101">
        <f t="shared" si="4"/>
        <v>5026</v>
      </c>
      <c r="AI58" s="96">
        <v>48</v>
      </c>
      <c r="AJ58" s="96">
        <v>53</v>
      </c>
      <c r="AK58" s="96">
        <v>44</v>
      </c>
      <c r="AL58" s="96">
        <v>1005</v>
      </c>
      <c r="AM58" s="96">
        <v>24</v>
      </c>
      <c r="AN58" s="96">
        <v>116</v>
      </c>
      <c r="AO58" s="96">
        <v>13</v>
      </c>
      <c r="AP58" s="96">
        <v>46</v>
      </c>
      <c r="AQ58" s="96">
        <v>11</v>
      </c>
      <c r="AR58" s="96">
        <v>22</v>
      </c>
      <c r="AS58" s="96">
        <v>234</v>
      </c>
      <c r="AT58" s="96">
        <f t="shared" si="11"/>
        <v>466</v>
      </c>
      <c r="AU58" s="102">
        <f t="shared" si="12"/>
        <v>1616</v>
      </c>
      <c r="AV58" s="165">
        <f t="shared" si="5"/>
        <v>6642</v>
      </c>
    </row>
    <row r="59" spans="1:49" ht="15.75">
      <c r="A59" s="168"/>
      <c r="B59" s="168"/>
      <c r="C59" s="168"/>
      <c r="D59" s="168"/>
      <c r="E59" s="169">
        <f t="shared" ref="E59:AV59" si="13">E58/E57*100</f>
        <v>59.988237600470498</v>
      </c>
      <c r="F59" s="169">
        <f t="shared" si="13"/>
        <v>64.965197215777266</v>
      </c>
      <c r="G59" s="169">
        <f t="shared" si="13"/>
        <v>100</v>
      </c>
      <c r="H59" s="169">
        <f t="shared" si="13"/>
        <v>79.6875</v>
      </c>
      <c r="I59" s="169">
        <f t="shared" si="13"/>
        <v>50</v>
      </c>
      <c r="J59" s="169">
        <f t="shared" si="13"/>
        <v>68.181818181818173</v>
      </c>
      <c r="K59" s="169">
        <f t="shared" si="13"/>
        <v>55.102040816326522</v>
      </c>
      <c r="L59" s="169">
        <f t="shared" si="13"/>
        <v>55.000000000000007</v>
      </c>
      <c r="M59" s="169">
        <f t="shared" si="13"/>
        <v>100</v>
      </c>
      <c r="N59" s="169">
        <f t="shared" si="13"/>
        <v>100</v>
      </c>
      <c r="O59" s="169">
        <f t="shared" si="13"/>
        <v>71.428571428571431</v>
      </c>
      <c r="P59" s="169">
        <f t="shared" si="13"/>
        <v>68.082191780821915</v>
      </c>
      <c r="Q59" s="169">
        <f t="shared" si="13"/>
        <v>74.626865671641795</v>
      </c>
      <c r="R59" s="169">
        <f t="shared" si="13"/>
        <v>100</v>
      </c>
      <c r="S59" s="169">
        <f t="shared" si="13"/>
        <v>91.150442477876098</v>
      </c>
      <c r="T59" s="169">
        <f t="shared" si="13"/>
        <v>100</v>
      </c>
      <c r="U59" s="169">
        <f t="shared" si="13"/>
        <v>100</v>
      </c>
      <c r="V59" s="169">
        <f t="shared" si="13"/>
        <v>100</v>
      </c>
      <c r="W59" s="169">
        <f t="shared" si="13"/>
        <v>96.688741721854313</v>
      </c>
      <c r="X59" s="169" t="e">
        <f t="shared" si="13"/>
        <v>#DIV/0!</v>
      </c>
      <c r="Y59" s="169">
        <f t="shared" si="13"/>
        <v>100</v>
      </c>
      <c r="Z59" s="169">
        <f t="shared" si="13"/>
        <v>100</v>
      </c>
      <c r="AA59" s="169">
        <f t="shared" si="13"/>
        <v>69.965870307167236</v>
      </c>
      <c r="AB59" s="169">
        <f t="shared" si="13"/>
        <v>87.294117647058826</v>
      </c>
      <c r="AC59" s="169">
        <f t="shared" si="13"/>
        <v>30.434782608695656</v>
      </c>
      <c r="AD59" s="169">
        <f t="shared" si="13"/>
        <v>78.677462887989208</v>
      </c>
      <c r="AE59" s="169">
        <f t="shared" si="13"/>
        <v>72.560975609756099</v>
      </c>
      <c r="AF59" s="169">
        <f t="shared" si="13"/>
        <v>100</v>
      </c>
      <c r="AG59" s="169">
        <f t="shared" si="13"/>
        <v>35.07692307692308</v>
      </c>
      <c r="AH59" s="169">
        <f t="shared" si="13"/>
        <v>64.082621445875304</v>
      </c>
      <c r="AI59" s="169">
        <f t="shared" si="13"/>
        <v>100</v>
      </c>
      <c r="AJ59" s="169">
        <f t="shared" si="13"/>
        <v>100</v>
      </c>
      <c r="AK59" s="169">
        <f t="shared" si="13"/>
        <v>100</v>
      </c>
      <c r="AL59" s="169">
        <f t="shared" si="13"/>
        <v>96.91417550626808</v>
      </c>
      <c r="AM59" s="169">
        <f t="shared" si="13"/>
        <v>55.813953488372093</v>
      </c>
      <c r="AN59" s="169">
        <f t="shared" si="13"/>
        <v>100</v>
      </c>
      <c r="AO59" s="169">
        <f t="shared" si="13"/>
        <v>100</v>
      </c>
      <c r="AP59" s="169">
        <f t="shared" si="13"/>
        <v>100</v>
      </c>
      <c r="AQ59" s="169">
        <f t="shared" si="13"/>
        <v>100</v>
      </c>
      <c r="AR59" s="169">
        <f t="shared" si="13"/>
        <v>100</v>
      </c>
      <c r="AS59" s="169">
        <f t="shared" si="13"/>
        <v>100</v>
      </c>
      <c r="AT59" s="169">
        <f t="shared" si="13"/>
        <v>96.082474226804123</v>
      </c>
      <c r="AU59" s="169">
        <f t="shared" si="13"/>
        <v>96.940611877624477</v>
      </c>
      <c r="AV59" s="170">
        <f t="shared" si="13"/>
        <v>69.84227129337539</v>
      </c>
    </row>
    <row r="60" spans="1:49" ht="15.75">
      <c r="A60" s="168"/>
      <c r="B60" s="168"/>
      <c r="C60" s="168"/>
      <c r="D60" s="168"/>
      <c r="E60" s="171"/>
      <c r="F60" s="171"/>
      <c r="G60" s="171"/>
      <c r="H60" s="171"/>
      <c r="I60" s="171"/>
      <c r="J60" s="171"/>
      <c r="K60" s="171"/>
      <c r="L60" s="171"/>
      <c r="M60" s="171"/>
      <c r="N60" s="171"/>
      <c r="O60" s="171"/>
      <c r="P60" s="341"/>
      <c r="Q60" s="341"/>
      <c r="R60" s="171"/>
      <c r="S60" s="171"/>
      <c r="T60" s="171"/>
      <c r="U60" s="171"/>
      <c r="V60" s="171"/>
      <c r="W60" s="171"/>
      <c r="X60" s="171"/>
      <c r="Y60" s="171"/>
      <c r="Z60" s="171"/>
      <c r="AA60" s="6"/>
      <c r="AB60" s="6"/>
      <c r="AC60" s="171"/>
      <c r="AD60" s="171"/>
      <c r="AE60" s="171"/>
      <c r="AF60" s="171"/>
      <c r="AG60" s="171"/>
      <c r="AH60" s="171"/>
      <c r="AI60" s="171"/>
      <c r="AJ60" s="171"/>
      <c r="AK60" s="171"/>
      <c r="AL60" s="171"/>
      <c r="AM60" s="171"/>
      <c r="AN60" s="171"/>
      <c r="AO60" s="171"/>
      <c r="AP60" s="171"/>
      <c r="AQ60" s="171"/>
      <c r="AR60" s="171"/>
      <c r="AS60" s="171"/>
      <c r="AT60" s="171"/>
      <c r="AU60" s="171"/>
      <c r="AV60" s="168"/>
    </row>
    <row r="61" spans="1:49" ht="15.75">
      <c r="A61" s="168"/>
      <c r="B61" s="168"/>
      <c r="C61" s="168"/>
      <c r="D61" s="168"/>
      <c r="E61" s="168"/>
      <c r="F61" s="171"/>
      <c r="G61" s="171"/>
      <c r="H61" s="171"/>
      <c r="I61" s="171"/>
      <c r="J61" s="171"/>
      <c r="K61" s="171"/>
      <c r="L61" s="171"/>
      <c r="M61" s="171"/>
      <c r="N61" s="171"/>
      <c r="O61" s="171"/>
      <c r="P61" s="171"/>
      <c r="Q61" s="171"/>
      <c r="R61" s="171"/>
      <c r="S61" s="171"/>
      <c r="T61" s="171"/>
      <c r="U61" s="171"/>
      <c r="V61" s="171"/>
      <c r="W61" s="171"/>
      <c r="X61" s="171"/>
      <c r="Y61" s="171"/>
      <c r="Z61" s="171"/>
      <c r="AA61" s="6"/>
      <c r="AB61" s="6"/>
      <c r="AC61" s="171"/>
      <c r="AD61" s="171"/>
      <c r="AE61" s="171"/>
      <c r="AF61" s="171"/>
      <c r="AG61" s="171"/>
      <c r="AH61" s="171"/>
      <c r="AI61" s="171"/>
      <c r="AJ61" s="171"/>
      <c r="AK61" s="171"/>
      <c r="AL61" s="171"/>
      <c r="AM61" s="171"/>
      <c r="AN61" s="171"/>
      <c r="AO61" s="171"/>
      <c r="AP61" s="171"/>
      <c r="AQ61" s="171"/>
      <c r="AR61" s="171"/>
      <c r="AS61" s="171"/>
      <c r="AT61" s="171"/>
      <c r="AU61" s="171"/>
      <c r="AV61" s="168"/>
    </row>
    <row r="62" spans="1:49" ht="15.75">
      <c r="A62" s="168" t="s">
        <v>128</v>
      </c>
      <c r="B62" s="168"/>
      <c r="C62" s="172"/>
      <c r="D62" s="168"/>
      <c r="E62" s="168"/>
      <c r="F62" s="168"/>
      <c r="G62" s="168"/>
      <c r="H62" s="168"/>
      <c r="I62" s="168"/>
      <c r="J62" s="168"/>
      <c r="K62" s="168"/>
      <c r="L62" s="168"/>
      <c r="M62" s="168"/>
      <c r="N62" s="168"/>
      <c r="O62" s="168"/>
      <c r="P62" s="171"/>
      <c r="Q62" s="171"/>
      <c r="R62" s="171"/>
      <c r="S62" s="171"/>
      <c r="T62" s="171"/>
      <c r="U62" s="171"/>
      <c r="V62" s="171"/>
      <c r="W62" s="171"/>
      <c r="X62" s="171"/>
      <c r="Y62" s="171"/>
      <c r="Z62" s="171"/>
      <c r="AC62" s="171"/>
      <c r="AD62" s="171"/>
      <c r="AE62" s="171"/>
      <c r="AF62" s="171"/>
      <c r="AG62" s="171"/>
      <c r="AH62" s="171"/>
      <c r="AI62" s="171"/>
      <c r="AJ62" s="171"/>
      <c r="AK62" s="171"/>
      <c r="AL62" s="171"/>
      <c r="AM62" s="171"/>
      <c r="AN62" s="171"/>
      <c r="AO62" s="171"/>
      <c r="AP62" s="171"/>
      <c r="AQ62" s="171"/>
      <c r="AR62" s="171"/>
      <c r="AS62" s="171"/>
      <c r="AT62" s="171"/>
      <c r="AU62" s="171"/>
      <c r="AV62" s="168"/>
    </row>
    <row r="63" spans="1:49" ht="15.75">
      <c r="A63" s="168" t="s">
        <v>129</v>
      </c>
      <c r="B63" s="168"/>
      <c r="C63" s="168"/>
      <c r="D63" s="168" t="s">
        <v>130</v>
      </c>
      <c r="E63" s="168"/>
      <c r="F63" s="168"/>
      <c r="G63" s="168"/>
      <c r="H63" s="168"/>
      <c r="I63" s="168"/>
      <c r="J63" s="168"/>
      <c r="K63" s="168"/>
      <c r="L63" s="168"/>
      <c r="M63" s="168"/>
      <c r="N63" s="168"/>
      <c r="O63" s="168"/>
      <c r="P63" s="171"/>
      <c r="Q63" s="171"/>
      <c r="R63" s="171"/>
      <c r="S63" s="171"/>
      <c r="T63" s="171"/>
      <c r="U63" s="171"/>
      <c r="V63" s="171"/>
      <c r="W63" s="171"/>
      <c r="X63" s="171"/>
      <c r="Y63" s="171"/>
      <c r="Z63" s="171"/>
      <c r="AA63" s="168"/>
      <c r="AB63" s="168"/>
      <c r="AC63" s="168"/>
      <c r="AD63" s="171"/>
      <c r="AE63" s="171"/>
      <c r="AF63" s="171"/>
      <c r="AG63" s="171"/>
      <c r="AH63" s="171"/>
      <c r="AI63" s="171"/>
      <c r="AJ63" s="171"/>
      <c r="AK63" s="171"/>
      <c r="AL63" s="171"/>
      <c r="AM63" s="171"/>
      <c r="AN63" s="171"/>
      <c r="AO63" s="171"/>
      <c r="AP63" s="171"/>
      <c r="AQ63" s="171"/>
      <c r="AR63" s="171"/>
      <c r="AS63" s="171"/>
      <c r="AT63" s="171"/>
      <c r="AU63" s="171"/>
      <c r="AV63" s="168"/>
      <c r="AW63" s="1" t="s">
        <v>131</v>
      </c>
    </row>
    <row r="64" spans="1:49" ht="15.75">
      <c r="A64" s="168" t="s">
        <v>132</v>
      </c>
      <c r="B64" s="168"/>
      <c r="C64" s="168"/>
      <c r="D64" s="168"/>
      <c r="E64" s="168"/>
      <c r="F64" s="168"/>
      <c r="G64" s="168"/>
      <c r="H64" s="168"/>
      <c r="I64" s="168"/>
      <c r="J64" s="168"/>
      <c r="K64" s="168"/>
      <c r="L64" s="168"/>
      <c r="M64" s="168"/>
      <c r="N64" s="168"/>
      <c r="O64" s="168"/>
      <c r="P64" s="171"/>
      <c r="Q64" s="171"/>
      <c r="R64" s="171"/>
      <c r="S64" s="171"/>
      <c r="T64" s="171"/>
      <c r="U64" s="171"/>
      <c r="V64" s="171"/>
      <c r="W64" s="171"/>
      <c r="X64" s="171"/>
      <c r="Y64" s="171"/>
      <c r="Z64" s="171"/>
      <c r="AA64" s="168"/>
      <c r="AB64" s="168"/>
      <c r="AC64" s="168"/>
      <c r="AD64" s="171"/>
      <c r="AE64" s="171"/>
      <c r="AF64" s="171"/>
      <c r="AG64" s="171"/>
      <c r="AH64" s="171"/>
      <c r="AI64" s="171"/>
      <c r="AJ64" s="171"/>
      <c r="AK64" s="171"/>
      <c r="AL64" s="171"/>
      <c r="AM64" s="171"/>
      <c r="AN64" s="171"/>
      <c r="AO64" s="171"/>
      <c r="AP64" s="171"/>
      <c r="AQ64" s="171"/>
      <c r="AR64" s="171"/>
      <c r="AS64" s="171"/>
      <c r="AT64" s="171"/>
      <c r="AU64" s="171"/>
      <c r="AV64" s="168"/>
    </row>
    <row r="65" spans="1:48">
      <c r="A65" s="173"/>
      <c r="B65" s="173"/>
      <c r="C65" s="173"/>
      <c r="D65" s="173"/>
      <c r="E65" s="173"/>
      <c r="F65" s="173"/>
      <c r="G65" s="173"/>
      <c r="H65" s="173"/>
      <c r="I65" s="173"/>
      <c r="J65" s="173"/>
      <c r="K65" s="173"/>
      <c r="L65" s="173"/>
      <c r="M65" s="173"/>
      <c r="N65" s="173"/>
      <c r="O65" s="173"/>
      <c r="P65" s="174"/>
      <c r="Q65" s="174"/>
      <c r="R65" s="174"/>
      <c r="S65" s="174"/>
      <c r="T65" s="174"/>
      <c r="U65" s="174"/>
      <c r="V65" s="174"/>
      <c r="W65" s="174"/>
      <c r="X65" s="174"/>
      <c r="Y65" s="174"/>
      <c r="Z65" s="174"/>
      <c r="AA65" s="173"/>
      <c r="AB65" s="173"/>
      <c r="AC65" s="173"/>
      <c r="AD65" s="174"/>
      <c r="AE65" s="174"/>
      <c r="AF65" s="174"/>
      <c r="AG65" s="174"/>
      <c r="AH65" s="174"/>
      <c r="AI65" s="174"/>
      <c r="AJ65" s="174"/>
      <c r="AK65" s="174"/>
      <c r="AL65" s="174"/>
      <c r="AM65" s="174"/>
      <c r="AN65" s="174"/>
      <c r="AO65" s="174"/>
      <c r="AP65" s="174"/>
      <c r="AQ65" s="174"/>
      <c r="AR65" s="174"/>
      <c r="AS65" s="174"/>
      <c r="AT65" s="174"/>
      <c r="AU65" s="174"/>
      <c r="AV65" s="173"/>
    </row>
    <row r="66" spans="1:48"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</row>
    <row r="67" spans="1:48"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</row>
    <row r="68" spans="1:48"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</row>
  </sheetData>
  <mergeCells count="41">
    <mergeCell ref="A3:B3"/>
    <mergeCell ref="A11:C11"/>
    <mergeCell ref="E11:G11"/>
    <mergeCell ref="A12:C12"/>
    <mergeCell ref="E12:G12"/>
    <mergeCell ref="A13:C13"/>
    <mergeCell ref="E13:G13"/>
    <mergeCell ref="A14:C14"/>
    <mergeCell ref="E14:G14"/>
    <mergeCell ref="A30:C30"/>
    <mergeCell ref="B31:C31"/>
    <mergeCell ref="B32:C32"/>
    <mergeCell ref="B33:C33"/>
    <mergeCell ref="B34:C34"/>
    <mergeCell ref="B35:C35"/>
    <mergeCell ref="A38:A40"/>
    <mergeCell ref="B38:B39"/>
    <mergeCell ref="C38:C40"/>
    <mergeCell ref="D38:D39"/>
    <mergeCell ref="E38:E40"/>
    <mergeCell ref="F38:O39"/>
    <mergeCell ref="P38:P40"/>
    <mergeCell ref="Q38:Q40"/>
    <mergeCell ref="R38:W39"/>
    <mergeCell ref="X38:Y39"/>
    <mergeCell ref="P60:Q60"/>
    <mergeCell ref="AG38:AG40"/>
    <mergeCell ref="AH38:AH40"/>
    <mergeCell ref="AI38:AU38"/>
    <mergeCell ref="AV38:AV40"/>
    <mergeCell ref="AI39:AI40"/>
    <mergeCell ref="AJ39:AJ40"/>
    <mergeCell ref="AK39:AK40"/>
    <mergeCell ref="AL39:AL40"/>
    <mergeCell ref="AM39:AT39"/>
    <mergeCell ref="AU39:AU40"/>
    <mergeCell ref="Z38:Z40"/>
    <mergeCell ref="AA38:AC39"/>
    <mergeCell ref="AD38:AD40"/>
    <mergeCell ref="AE38:AE40"/>
    <mergeCell ref="AF38:AF40"/>
  </mergeCells>
  <pageMargins left="0.23611111111111099" right="3.9583333333333297E-2" top="0.35416666666666702" bottom="0.35416666666666702" header="0.511811023622047" footer="0.511811023622047"/>
  <pageSetup paperSize="9" fitToWidth="2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97"/>
  <sheetViews>
    <sheetView zoomScaleNormal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V10" sqref="V10"/>
    </sheetView>
  </sheetViews>
  <sheetFormatPr defaultColWidth="9" defaultRowHeight="12.75"/>
  <cols>
    <col min="1" max="1" width="4.7109375" style="174" customWidth="1"/>
    <col min="2" max="2" width="26.5703125" style="175" customWidth="1"/>
    <col min="3" max="3" width="18.28515625" style="176" customWidth="1"/>
    <col min="4" max="6" width="16.28515625" style="176" customWidth="1"/>
    <col min="7" max="7" width="13.5703125" style="176" customWidth="1"/>
    <col min="8" max="8" width="16.42578125" style="176" customWidth="1"/>
    <col min="9" max="11" width="15.7109375" style="174" customWidth="1"/>
    <col min="12" max="12" width="15.85546875" style="176" customWidth="1"/>
    <col min="13" max="13" width="16.140625" style="176" customWidth="1"/>
    <col min="14" max="14" width="16" style="176" customWidth="1"/>
    <col min="15" max="15" width="12.5703125" style="176" customWidth="1"/>
    <col min="16" max="16" width="12.28515625" style="176" customWidth="1"/>
    <col min="17" max="17" width="10.140625" style="176" customWidth="1"/>
    <col min="18" max="18" width="16.85546875" style="174" customWidth="1"/>
    <col min="19" max="20" width="12.140625" style="174" customWidth="1"/>
    <col min="21" max="21" width="10.5703125" style="174" customWidth="1"/>
    <col min="22" max="24" width="13.42578125" style="176" customWidth="1"/>
    <col min="25" max="25" width="9" style="176"/>
    <col min="26" max="26" width="12.7109375" style="174" customWidth="1"/>
    <col min="27" max="27" width="15.140625" style="174" customWidth="1"/>
    <col min="28" max="28" width="10.7109375" style="177" customWidth="1"/>
    <col min="29" max="29" width="12" style="176" customWidth="1"/>
    <col min="30" max="30" width="13.42578125" style="176" customWidth="1"/>
    <col min="31" max="16384" width="9" style="176"/>
  </cols>
  <sheetData>
    <row r="1" spans="1:31" ht="16.5" customHeight="1">
      <c r="V1" s="178"/>
      <c r="W1" s="178"/>
      <c r="X1" s="179" t="s">
        <v>133</v>
      </c>
      <c r="Z1" s="180"/>
      <c r="AA1" s="180"/>
    </row>
    <row r="2" spans="1:31" s="182" customFormat="1" ht="17.25" customHeight="1">
      <c r="A2" s="181"/>
      <c r="I2" s="181"/>
      <c r="J2" s="181"/>
      <c r="K2" s="181"/>
      <c r="R2" s="181"/>
      <c r="S2" s="181"/>
      <c r="T2" s="181"/>
      <c r="U2" s="181"/>
      <c r="V2" s="178"/>
      <c r="W2" s="178"/>
      <c r="X2" s="178" t="s">
        <v>134</v>
      </c>
      <c r="Z2" s="183"/>
      <c r="AA2" s="183"/>
      <c r="AB2" s="184"/>
    </row>
    <row r="3" spans="1:31" s="182" customFormat="1" ht="18" customHeight="1">
      <c r="A3" s="181"/>
      <c r="I3" s="181"/>
      <c r="J3" s="181"/>
      <c r="K3" s="181"/>
      <c r="R3" s="181"/>
      <c r="S3" s="181"/>
      <c r="T3" s="181"/>
      <c r="U3" s="181"/>
      <c r="V3" s="185"/>
      <c r="W3" s="185"/>
      <c r="X3" s="185"/>
      <c r="Z3" s="183"/>
      <c r="AA3" s="183"/>
      <c r="AB3" s="184"/>
    </row>
    <row r="4" spans="1:31" ht="47.25" customHeight="1">
      <c r="A4" s="370" t="s">
        <v>135</v>
      </c>
      <c r="B4" s="370"/>
      <c r="C4" s="370"/>
      <c r="D4" s="370"/>
      <c r="E4" s="370"/>
      <c r="F4" s="370"/>
      <c r="G4" s="370"/>
      <c r="H4" s="370"/>
      <c r="I4" s="370"/>
      <c r="J4" s="370"/>
      <c r="K4" s="370"/>
      <c r="L4" s="370"/>
      <c r="M4" s="370"/>
      <c r="N4" s="370"/>
      <c r="O4" s="370"/>
      <c r="P4" s="370"/>
      <c r="Q4" s="370"/>
      <c r="R4" s="370"/>
      <c r="S4" s="370"/>
      <c r="T4" s="370"/>
      <c r="U4" s="370"/>
      <c r="V4" s="370"/>
      <c r="W4" s="370"/>
      <c r="X4" s="370"/>
      <c r="Z4" s="180"/>
      <c r="AA4" s="180"/>
    </row>
    <row r="5" spans="1:31" ht="20.25" customHeight="1">
      <c r="A5" s="186"/>
      <c r="B5" s="187"/>
      <c r="C5" s="188"/>
      <c r="D5" s="188"/>
      <c r="E5" s="188"/>
      <c r="F5" s="188"/>
      <c r="G5" s="187"/>
      <c r="H5" s="187"/>
      <c r="I5" s="186"/>
      <c r="J5" s="186"/>
      <c r="K5" s="186"/>
      <c r="L5" s="187"/>
      <c r="M5" s="187"/>
      <c r="N5" s="187"/>
      <c r="O5" s="187"/>
      <c r="P5" s="187"/>
      <c r="Q5" s="187"/>
      <c r="R5" s="186"/>
      <c r="S5" s="186"/>
      <c r="T5" s="186"/>
      <c r="U5" s="186"/>
      <c r="V5" s="189"/>
      <c r="W5" s="189"/>
      <c r="X5" s="189" t="s">
        <v>136</v>
      </c>
      <c r="Z5" s="180"/>
      <c r="AA5" s="180"/>
    </row>
    <row r="6" spans="1:31" ht="24" customHeight="1">
      <c r="A6" s="367" t="s">
        <v>137</v>
      </c>
      <c r="B6" s="367" t="s">
        <v>138</v>
      </c>
      <c r="C6" s="367" t="s">
        <v>139</v>
      </c>
      <c r="D6" s="367" t="s">
        <v>140</v>
      </c>
      <c r="E6" s="367" t="s">
        <v>141</v>
      </c>
      <c r="F6" s="367" t="s">
        <v>142</v>
      </c>
      <c r="G6" s="367" t="s">
        <v>143</v>
      </c>
      <c r="H6" s="367" t="s">
        <v>144</v>
      </c>
      <c r="I6" s="367" t="s">
        <v>145</v>
      </c>
      <c r="J6" s="367" t="s">
        <v>146</v>
      </c>
      <c r="K6" s="367" t="s">
        <v>147</v>
      </c>
      <c r="L6" s="367" t="s">
        <v>148</v>
      </c>
      <c r="M6" s="367" t="s">
        <v>149</v>
      </c>
      <c r="N6" s="367" t="s">
        <v>150</v>
      </c>
      <c r="O6" s="367" t="s">
        <v>151</v>
      </c>
      <c r="P6" s="367"/>
      <c r="Q6" s="367"/>
      <c r="R6" s="367" t="s">
        <v>152</v>
      </c>
      <c r="S6" s="367" t="s">
        <v>151</v>
      </c>
      <c r="T6" s="367"/>
      <c r="U6" s="367"/>
      <c r="V6" s="368" t="s">
        <v>153</v>
      </c>
      <c r="W6" s="369" t="s">
        <v>154</v>
      </c>
      <c r="X6" s="369" t="s">
        <v>155</v>
      </c>
      <c r="Z6" s="364"/>
      <c r="AA6" s="364"/>
      <c r="AC6" s="365" t="s">
        <v>156</v>
      </c>
      <c r="AD6" s="365" t="s">
        <v>157</v>
      </c>
    </row>
    <row r="7" spans="1:31" ht="91.5" customHeight="1">
      <c r="A7" s="367"/>
      <c r="B7" s="367"/>
      <c r="C7" s="367"/>
      <c r="D7" s="367"/>
      <c r="E7" s="367"/>
      <c r="F7" s="367"/>
      <c r="G7" s="367"/>
      <c r="H7" s="367"/>
      <c r="I7" s="367"/>
      <c r="J7" s="367"/>
      <c r="K7" s="367"/>
      <c r="L7" s="367"/>
      <c r="M7" s="367"/>
      <c r="N7" s="367"/>
      <c r="O7" s="190" t="s">
        <v>158</v>
      </c>
      <c r="P7" s="190" t="s">
        <v>159</v>
      </c>
      <c r="Q7" s="190" t="s">
        <v>160</v>
      </c>
      <c r="R7" s="367"/>
      <c r="S7" s="190" t="s">
        <v>158</v>
      </c>
      <c r="T7" s="190" t="s">
        <v>159</v>
      </c>
      <c r="U7" s="190" t="s">
        <v>160</v>
      </c>
      <c r="V7" s="368"/>
      <c r="W7" s="369"/>
      <c r="X7" s="369"/>
      <c r="Z7" s="364"/>
      <c r="AA7" s="364"/>
      <c r="AC7" s="365"/>
      <c r="AD7" s="365"/>
    </row>
    <row r="8" spans="1:31" s="192" customFormat="1" ht="12" customHeight="1">
      <c r="A8" s="191">
        <v>1</v>
      </c>
      <c r="B8" s="191">
        <v>2</v>
      </c>
      <c r="C8" s="191">
        <v>3</v>
      </c>
      <c r="D8" s="191">
        <v>4</v>
      </c>
      <c r="E8" s="191">
        <v>5</v>
      </c>
      <c r="F8" s="191">
        <v>6</v>
      </c>
      <c r="G8" s="191">
        <v>7</v>
      </c>
      <c r="H8" s="191">
        <v>8</v>
      </c>
      <c r="I8" s="191">
        <v>9</v>
      </c>
      <c r="J8" s="191">
        <v>10</v>
      </c>
      <c r="K8" s="191">
        <v>11</v>
      </c>
      <c r="L8" s="191">
        <v>12</v>
      </c>
      <c r="M8" s="191">
        <v>12</v>
      </c>
      <c r="N8" s="191">
        <v>13</v>
      </c>
      <c r="O8" s="191">
        <v>14</v>
      </c>
      <c r="P8" s="191">
        <v>15</v>
      </c>
      <c r="Q8" s="191">
        <v>16</v>
      </c>
      <c r="R8" s="191">
        <v>17</v>
      </c>
      <c r="S8" s="191">
        <v>18</v>
      </c>
      <c r="T8" s="191">
        <v>19</v>
      </c>
      <c r="U8" s="191">
        <v>20</v>
      </c>
      <c r="V8" s="191">
        <v>21</v>
      </c>
      <c r="W8" s="191">
        <v>22</v>
      </c>
      <c r="X8" s="191">
        <v>23</v>
      </c>
      <c r="Z8" s="193"/>
      <c r="AA8" s="193"/>
      <c r="AB8" s="194"/>
      <c r="AC8" s="195">
        <v>17</v>
      </c>
    </row>
    <row r="9" spans="1:31" s="192" customFormat="1" ht="43.5" customHeight="1">
      <c r="A9" s="195"/>
      <c r="B9" s="196"/>
      <c r="C9" s="195" t="s">
        <v>161</v>
      </c>
      <c r="D9" s="195" t="s">
        <v>161</v>
      </c>
      <c r="E9" s="195" t="s">
        <v>162</v>
      </c>
      <c r="F9" s="195" t="s">
        <v>163</v>
      </c>
      <c r="G9" s="195" t="s">
        <v>163</v>
      </c>
      <c r="H9" s="195" t="s">
        <v>164</v>
      </c>
      <c r="I9" s="195" t="s">
        <v>165</v>
      </c>
      <c r="J9" s="195" t="s">
        <v>166</v>
      </c>
      <c r="K9" s="195" t="s">
        <v>167</v>
      </c>
      <c r="L9" s="195" t="s">
        <v>168</v>
      </c>
      <c r="M9" s="195" t="s">
        <v>169</v>
      </c>
      <c r="N9" s="195" t="s">
        <v>170</v>
      </c>
      <c r="O9" s="366" t="s">
        <v>171</v>
      </c>
      <c r="P9" s="366"/>
      <c r="Q9" s="366"/>
      <c r="R9" s="195" t="s">
        <v>172</v>
      </c>
      <c r="S9" s="195" t="s">
        <v>173</v>
      </c>
      <c r="T9" s="195" t="s">
        <v>174</v>
      </c>
      <c r="U9" s="195" t="s">
        <v>175</v>
      </c>
      <c r="V9" s="195" t="s">
        <v>176</v>
      </c>
      <c r="W9" s="195" t="s">
        <v>177</v>
      </c>
      <c r="X9" s="195" t="s">
        <v>178</v>
      </c>
      <c r="Z9" s="193"/>
      <c r="AA9" s="193"/>
      <c r="AB9" s="194"/>
      <c r="AC9" s="195" t="s">
        <v>179</v>
      </c>
      <c r="AD9" s="195"/>
    </row>
    <row r="10" spans="1:31" s="205" customFormat="1" ht="42.75" customHeight="1">
      <c r="A10" s="197" t="s">
        <v>180</v>
      </c>
      <c r="B10" s="198" t="s">
        <v>181</v>
      </c>
      <c r="C10" s="199">
        <v>114859</v>
      </c>
      <c r="D10" s="199">
        <v>5133</v>
      </c>
      <c r="E10" s="199">
        <f t="shared" ref="E10:E31" si="0">C10*1000/D10/12</f>
        <v>1864.7152412494318</v>
      </c>
      <c r="F10" s="199">
        <v>5133</v>
      </c>
      <c r="G10" s="200">
        <v>1.042</v>
      </c>
      <c r="H10" s="200">
        <v>1.044</v>
      </c>
      <c r="I10" s="199">
        <f>E10*F10/1000*12*G10*H10</f>
        <v>124949.13343200002</v>
      </c>
      <c r="J10" s="199">
        <f>I10*$N$60</f>
        <v>129947.09876928003</v>
      </c>
      <c r="K10" s="199">
        <f>J10*$N$61</f>
        <v>135144.98272005122</v>
      </c>
      <c r="L10" s="199">
        <v>0.9</v>
      </c>
      <c r="M10" s="199">
        <f t="shared" ref="M10:M51" si="1">L10*I10</f>
        <v>112454.22008880002</v>
      </c>
      <c r="N10" s="199">
        <f t="shared" ref="N10:N51" si="2">O10+P10+Q10</f>
        <v>35185.33526995968</v>
      </c>
      <c r="O10" s="199">
        <v>24557.207999999999</v>
      </c>
      <c r="P10" s="201">
        <f>O10*$N$56</f>
        <v>7416.2768159999996</v>
      </c>
      <c r="Q10" s="199">
        <v>3211.8504539596802</v>
      </c>
      <c r="R10" s="199">
        <f t="shared" ref="R10:R51" si="3">S10+T10+U10</f>
        <v>36943.876934839675</v>
      </c>
      <c r="S10" s="199">
        <f>O10*$N$54</f>
        <v>25907.854439999996</v>
      </c>
      <c r="T10" s="199">
        <f>S10*$N$56</f>
        <v>7824.1720408799983</v>
      </c>
      <c r="U10" s="199">
        <f>Q10*$N$57</f>
        <v>3211.8504539596802</v>
      </c>
      <c r="V10" s="199">
        <f>M10+R10</f>
        <v>149398.09702363971</v>
      </c>
      <c r="W10" s="199">
        <f>J10*L10+R10</f>
        <v>153896.2658271917</v>
      </c>
      <c r="X10" s="199">
        <f>K10*L10+R10</f>
        <v>158574.36138288578</v>
      </c>
      <c r="Y10" s="202"/>
      <c r="Z10" s="203"/>
      <c r="AA10" s="203"/>
      <c r="AB10" s="204"/>
      <c r="AC10" s="199">
        <v>373576</v>
      </c>
      <c r="AD10" s="199">
        <f t="shared" ref="AD10:AD52" si="4">AC10-X10</f>
        <v>215001.63861711422</v>
      </c>
      <c r="AE10" s="205" t="s">
        <v>131</v>
      </c>
    </row>
    <row r="11" spans="1:31" s="205" customFormat="1" ht="28.5" customHeight="1">
      <c r="A11" s="197" t="s">
        <v>182</v>
      </c>
      <c r="B11" s="198" t="s">
        <v>183</v>
      </c>
      <c r="C11" s="199">
        <v>16364</v>
      </c>
      <c r="D11" s="199">
        <v>1038</v>
      </c>
      <c r="E11" s="199">
        <f t="shared" si="0"/>
        <v>1313.7443802183686</v>
      </c>
      <c r="F11" s="199">
        <v>1038</v>
      </c>
      <c r="G11" s="200">
        <v>1.042</v>
      </c>
      <c r="H11" s="200">
        <v>1.044</v>
      </c>
      <c r="I11" s="199">
        <f>SUM(I12:I21)</f>
        <v>17801.653456799999</v>
      </c>
      <c r="J11" s="199">
        <f>SUM(J12:J21)</f>
        <v>18513.719595071998</v>
      </c>
      <c r="K11" s="199">
        <f>SUM(K12:K21)</f>
        <v>19254.26837887488</v>
      </c>
      <c r="L11" s="199">
        <v>0.9</v>
      </c>
      <c r="M11" s="199">
        <f t="shared" si="1"/>
        <v>16021.488111119999</v>
      </c>
      <c r="N11" s="199">
        <f t="shared" si="2"/>
        <v>11009.5</v>
      </c>
      <c r="O11" s="206">
        <v>7691.4</v>
      </c>
      <c r="P11" s="206">
        <v>2322.8000000000002</v>
      </c>
      <c r="Q11" s="199">
        <v>995.3</v>
      </c>
      <c r="R11" s="199">
        <f t="shared" si="3"/>
        <v>11560.521314999998</v>
      </c>
      <c r="S11" s="199">
        <f t="shared" ref="S11:X11" si="5">SUM(S12:S21)</f>
        <v>8114.5324999999993</v>
      </c>
      <c r="T11" s="199">
        <f t="shared" si="5"/>
        <v>2450.5888149999996</v>
      </c>
      <c r="U11" s="199">
        <f t="shared" si="5"/>
        <v>995.40000000000009</v>
      </c>
      <c r="V11" s="199">
        <f t="shared" si="5"/>
        <v>27582.009426119999</v>
      </c>
      <c r="W11" s="199">
        <f t="shared" si="5"/>
        <v>28222.868950564807</v>
      </c>
      <c r="X11" s="199">
        <f t="shared" si="5"/>
        <v>28889.426919859907</v>
      </c>
      <c r="Y11" s="202"/>
      <c r="Z11" s="203"/>
      <c r="AA11" s="203"/>
      <c r="AB11" s="204"/>
      <c r="AC11" s="199">
        <v>63010</v>
      </c>
      <c r="AD11" s="199">
        <f t="shared" si="4"/>
        <v>34120.573080140093</v>
      </c>
    </row>
    <row r="12" spans="1:31" ht="28.5" customHeight="1">
      <c r="A12" s="207" t="s">
        <v>184</v>
      </c>
      <c r="B12" s="208" t="s">
        <v>185</v>
      </c>
      <c r="C12" s="209">
        <v>9547.4</v>
      </c>
      <c r="D12" s="209">
        <v>754</v>
      </c>
      <c r="E12" s="209">
        <f t="shared" si="0"/>
        <v>1055.1945181255526</v>
      </c>
      <c r="F12" s="209">
        <v>754</v>
      </c>
      <c r="G12" s="210">
        <v>1.042</v>
      </c>
      <c r="H12" s="210">
        <v>1.044</v>
      </c>
      <c r="I12" s="209">
        <f t="shared" ref="I12:I21" si="6">E12*F12/1000*12*G12*H12</f>
        <v>10386.119995199999</v>
      </c>
      <c r="J12" s="209">
        <f t="shared" ref="J12:J21" si="7">I12*$N$60</f>
        <v>10801.564795007998</v>
      </c>
      <c r="K12" s="209">
        <f t="shared" ref="K12:K21" si="8">J12*$N$61</f>
        <v>11233.627386808319</v>
      </c>
      <c r="L12" s="209">
        <v>0.9</v>
      </c>
      <c r="M12" s="209">
        <f t="shared" si="1"/>
        <v>9347.50799568</v>
      </c>
      <c r="N12" s="209">
        <f t="shared" si="2"/>
        <v>6935.8000000000011</v>
      </c>
      <c r="O12" s="209">
        <v>4840.8</v>
      </c>
      <c r="P12" s="209">
        <v>1461.9</v>
      </c>
      <c r="Q12" s="209">
        <v>633.1</v>
      </c>
      <c r="R12" s="209">
        <f t="shared" si="3"/>
        <v>7282.4712880000006</v>
      </c>
      <c r="S12" s="209">
        <f t="shared" ref="S12:S51" si="9">O12*$N$54</f>
        <v>5107.0439999999999</v>
      </c>
      <c r="T12" s="209">
        <f t="shared" ref="T12:T51" si="10">S12*$N$56</f>
        <v>1542.327288</v>
      </c>
      <c r="U12" s="209">
        <f t="shared" ref="U12:U51" si="11">Q12*$N$57</f>
        <v>633.1</v>
      </c>
      <c r="V12" s="209">
        <f t="shared" ref="V12:V21" si="12">M12+R12</f>
        <v>16629.979283680001</v>
      </c>
      <c r="W12" s="209">
        <f t="shared" ref="W12:W21" si="13">J12*L12+R12</f>
        <v>17003.879603507201</v>
      </c>
      <c r="X12" s="209">
        <f>ROUNDUP(K12*L12+R12, 1)</f>
        <v>17392.8</v>
      </c>
      <c r="Y12" s="211"/>
      <c r="Z12" s="212"/>
      <c r="AA12" s="212"/>
      <c r="AB12" s="204"/>
      <c r="AC12" s="213">
        <v>34710</v>
      </c>
      <c r="AD12" s="213">
        <f t="shared" si="4"/>
        <v>17317.2</v>
      </c>
    </row>
    <row r="13" spans="1:31" ht="28.5" customHeight="1">
      <c r="A13" s="214" t="s">
        <v>186</v>
      </c>
      <c r="B13" s="215" t="s">
        <v>187</v>
      </c>
      <c r="C13" s="216">
        <v>545.79999999999995</v>
      </c>
      <c r="D13" s="216">
        <v>38</v>
      </c>
      <c r="E13" s="216">
        <f t="shared" si="0"/>
        <v>1196.9298245614034</v>
      </c>
      <c r="F13" s="216">
        <v>38</v>
      </c>
      <c r="G13" s="217">
        <v>1.042</v>
      </c>
      <c r="H13" s="217">
        <v>1.044</v>
      </c>
      <c r="I13" s="216">
        <f t="shared" si="6"/>
        <v>593.74743839999996</v>
      </c>
      <c r="J13" s="216">
        <f t="shared" si="7"/>
        <v>617.49733593600001</v>
      </c>
      <c r="K13" s="216">
        <f t="shared" si="8"/>
        <v>642.19722937344</v>
      </c>
      <c r="L13" s="216">
        <v>0.9</v>
      </c>
      <c r="M13" s="216">
        <f t="shared" si="1"/>
        <v>534.37269456000001</v>
      </c>
      <c r="N13" s="216">
        <f t="shared" si="2"/>
        <v>506.1</v>
      </c>
      <c r="O13" s="216">
        <v>330.4</v>
      </c>
      <c r="P13" s="216">
        <v>99.8</v>
      </c>
      <c r="Q13" s="216">
        <v>75.900000000000006</v>
      </c>
      <c r="R13" s="216">
        <f t="shared" si="3"/>
        <v>529.74074399999995</v>
      </c>
      <c r="S13" s="216">
        <f t="shared" si="9"/>
        <v>348.57199999999995</v>
      </c>
      <c r="T13" s="216">
        <f t="shared" si="10"/>
        <v>105.26874399999998</v>
      </c>
      <c r="U13" s="216">
        <f t="shared" si="11"/>
        <v>75.900000000000006</v>
      </c>
      <c r="V13" s="216">
        <f t="shared" si="12"/>
        <v>1064.1134385599998</v>
      </c>
      <c r="W13" s="216">
        <f t="shared" si="13"/>
        <v>1085.4883463423998</v>
      </c>
      <c r="X13" s="216">
        <f t="shared" ref="X13:X21" si="14">K13*L13+R13</f>
        <v>1107.718250436096</v>
      </c>
      <c r="Y13" s="211"/>
      <c r="Z13" s="212"/>
      <c r="AA13" s="212"/>
      <c r="AB13" s="204"/>
      <c r="AC13" s="216">
        <v>4127</v>
      </c>
      <c r="AD13" s="216">
        <f t="shared" si="4"/>
        <v>3019.2817495639038</v>
      </c>
    </row>
    <row r="14" spans="1:31" ht="28.5" customHeight="1">
      <c r="A14" s="214" t="s">
        <v>188</v>
      </c>
      <c r="B14" s="215" t="s">
        <v>189</v>
      </c>
      <c r="C14" s="216">
        <v>2094.4</v>
      </c>
      <c r="D14" s="216">
        <v>44</v>
      </c>
      <c r="E14" s="216">
        <f t="shared" si="0"/>
        <v>3966.6666666666665</v>
      </c>
      <c r="F14" s="216">
        <v>44</v>
      </c>
      <c r="G14" s="217">
        <v>1.042</v>
      </c>
      <c r="H14" s="217">
        <v>1.044</v>
      </c>
      <c r="I14" s="216">
        <f t="shared" si="6"/>
        <v>2278.3888511999999</v>
      </c>
      <c r="J14" s="216">
        <f t="shared" si="7"/>
        <v>2369.5244052479998</v>
      </c>
      <c r="K14" s="216">
        <f t="shared" si="8"/>
        <v>2464.3053814579198</v>
      </c>
      <c r="L14" s="216">
        <v>0.9</v>
      </c>
      <c r="M14" s="216">
        <f t="shared" si="1"/>
        <v>2050.5499660800001</v>
      </c>
      <c r="N14" s="216">
        <f t="shared" si="2"/>
        <v>448.80000000000007</v>
      </c>
      <c r="O14" s="216">
        <v>314.3</v>
      </c>
      <c r="P14" s="216">
        <v>94.9</v>
      </c>
      <c r="Q14" s="216">
        <v>39.6</v>
      </c>
      <c r="R14" s="216">
        <f t="shared" si="3"/>
        <v>471.32562300000001</v>
      </c>
      <c r="S14" s="216">
        <f t="shared" si="9"/>
        <v>331.5865</v>
      </c>
      <c r="T14" s="216">
        <f t="shared" si="10"/>
        <v>100.139123</v>
      </c>
      <c r="U14" s="216">
        <f t="shared" si="11"/>
        <v>39.6</v>
      </c>
      <c r="V14" s="216">
        <f t="shared" si="12"/>
        <v>2521.8755890800003</v>
      </c>
      <c r="W14" s="216">
        <f t="shared" si="13"/>
        <v>2603.8975877232001</v>
      </c>
      <c r="X14" s="216">
        <f t="shared" si="14"/>
        <v>2689.2004663121279</v>
      </c>
      <c r="Y14" s="211"/>
      <c r="Z14" s="212"/>
      <c r="AA14" s="212"/>
      <c r="AB14" s="204"/>
      <c r="AC14" s="216">
        <v>4772</v>
      </c>
      <c r="AD14" s="216">
        <f t="shared" si="4"/>
        <v>2082.7995336878721</v>
      </c>
    </row>
    <row r="15" spans="1:31" ht="28.5" customHeight="1">
      <c r="A15" s="214" t="s">
        <v>190</v>
      </c>
      <c r="B15" s="215" t="s">
        <v>191</v>
      </c>
      <c r="C15" s="216">
        <v>1300</v>
      </c>
      <c r="D15" s="216">
        <v>62</v>
      </c>
      <c r="E15" s="216">
        <f t="shared" si="0"/>
        <v>1747.3118279569892</v>
      </c>
      <c r="F15" s="216">
        <v>62</v>
      </c>
      <c r="G15" s="217">
        <v>1.042</v>
      </c>
      <c r="H15" s="217">
        <v>1.044</v>
      </c>
      <c r="I15" s="216">
        <f t="shared" si="6"/>
        <v>1414.2024000000001</v>
      </c>
      <c r="J15" s="216">
        <f t="shared" si="7"/>
        <v>1470.7704960000001</v>
      </c>
      <c r="K15" s="216">
        <f t="shared" si="8"/>
        <v>1529.6013158400001</v>
      </c>
      <c r="L15" s="216">
        <v>0.9</v>
      </c>
      <c r="M15" s="216">
        <f t="shared" si="1"/>
        <v>1272.7821600000002</v>
      </c>
      <c r="N15" s="216">
        <f t="shared" si="2"/>
        <v>484.7</v>
      </c>
      <c r="O15" s="216">
        <v>339.4</v>
      </c>
      <c r="P15" s="216">
        <v>102.5</v>
      </c>
      <c r="Q15" s="216">
        <v>42.8</v>
      </c>
      <c r="R15" s="216">
        <f t="shared" si="3"/>
        <v>509.00323399999996</v>
      </c>
      <c r="S15" s="216">
        <f t="shared" si="9"/>
        <v>358.06699999999995</v>
      </c>
      <c r="T15" s="216">
        <f t="shared" si="10"/>
        <v>108.13623399999999</v>
      </c>
      <c r="U15" s="216">
        <f t="shared" si="11"/>
        <v>42.8</v>
      </c>
      <c r="V15" s="216">
        <f t="shared" si="12"/>
        <v>1781.7853940000002</v>
      </c>
      <c r="W15" s="216">
        <f t="shared" si="13"/>
        <v>1832.6966804000001</v>
      </c>
      <c r="X15" s="216">
        <f t="shared" si="14"/>
        <v>1885.6444182560001</v>
      </c>
      <c r="Y15" s="211"/>
      <c r="Z15" s="212"/>
      <c r="AA15" s="212"/>
      <c r="AB15" s="204"/>
      <c r="AC15" s="216">
        <v>5807</v>
      </c>
      <c r="AD15" s="216">
        <f t="shared" si="4"/>
        <v>3921.3555817440001</v>
      </c>
    </row>
    <row r="16" spans="1:31" ht="28.5" customHeight="1">
      <c r="A16" s="214" t="s">
        <v>192</v>
      </c>
      <c r="B16" s="215" t="s">
        <v>193</v>
      </c>
      <c r="C16" s="216">
        <v>444.2</v>
      </c>
      <c r="D16" s="216">
        <v>25</v>
      </c>
      <c r="E16" s="216">
        <f t="shared" si="0"/>
        <v>1480.6666666666667</v>
      </c>
      <c r="F16" s="216">
        <v>25</v>
      </c>
      <c r="G16" s="217">
        <v>1.042</v>
      </c>
      <c r="H16" s="217">
        <v>1.044</v>
      </c>
      <c r="I16" s="216">
        <f t="shared" si="6"/>
        <v>483.22208160000008</v>
      </c>
      <c r="J16" s="216">
        <f t="shared" si="7"/>
        <v>502.55096486400009</v>
      </c>
      <c r="K16" s="216">
        <f t="shared" si="8"/>
        <v>522.65300345856008</v>
      </c>
      <c r="L16" s="216">
        <v>0.9</v>
      </c>
      <c r="M16" s="216">
        <f t="shared" si="1"/>
        <v>434.89987344000008</v>
      </c>
      <c r="N16" s="216">
        <f t="shared" si="2"/>
        <v>436.6</v>
      </c>
      <c r="O16" s="216">
        <v>311.10000000000002</v>
      </c>
      <c r="P16" s="216">
        <v>93.9</v>
      </c>
      <c r="Q16" s="216">
        <v>31.6</v>
      </c>
      <c r="R16" s="216">
        <f t="shared" si="3"/>
        <v>458.93007100000005</v>
      </c>
      <c r="S16" s="216">
        <f t="shared" si="9"/>
        <v>328.21050000000002</v>
      </c>
      <c r="T16" s="216">
        <f t="shared" si="10"/>
        <v>99.119571000000008</v>
      </c>
      <c r="U16" s="216">
        <f t="shared" si="11"/>
        <v>31.6</v>
      </c>
      <c r="V16" s="216">
        <f t="shared" si="12"/>
        <v>893.82994444000019</v>
      </c>
      <c r="W16" s="216">
        <f t="shared" si="13"/>
        <v>911.22593937760007</v>
      </c>
      <c r="X16" s="216">
        <f t="shared" si="14"/>
        <v>929.31777411270411</v>
      </c>
      <c r="Z16" s="218"/>
      <c r="AA16" s="218"/>
      <c r="AB16" s="204"/>
      <c r="AC16" s="216">
        <v>1974</v>
      </c>
      <c r="AD16" s="216">
        <f t="shared" si="4"/>
        <v>1044.6822258872958</v>
      </c>
    </row>
    <row r="17" spans="1:30" ht="28.5" customHeight="1">
      <c r="A17" s="214" t="s">
        <v>194</v>
      </c>
      <c r="B17" s="215" t="s">
        <v>195</v>
      </c>
      <c r="C17" s="216">
        <v>807</v>
      </c>
      <c r="D17" s="216">
        <v>30</v>
      </c>
      <c r="E17" s="216">
        <f t="shared" si="0"/>
        <v>2241.6666666666665</v>
      </c>
      <c r="F17" s="216">
        <v>30</v>
      </c>
      <c r="G17" s="217">
        <v>1.042</v>
      </c>
      <c r="H17" s="217">
        <v>1.044</v>
      </c>
      <c r="I17" s="216">
        <f t="shared" si="6"/>
        <v>877.89333600000009</v>
      </c>
      <c r="J17" s="216">
        <f t="shared" si="7"/>
        <v>913.00906944000008</v>
      </c>
      <c r="K17" s="216">
        <f t="shared" si="8"/>
        <v>949.52943221760006</v>
      </c>
      <c r="L17" s="216">
        <v>0.9</v>
      </c>
      <c r="M17" s="216">
        <f t="shared" si="1"/>
        <v>790.10400240000013</v>
      </c>
      <c r="N17" s="216">
        <f t="shared" si="2"/>
        <v>450.6</v>
      </c>
      <c r="O17" s="216">
        <v>321</v>
      </c>
      <c r="P17" s="216">
        <v>97</v>
      </c>
      <c r="Q17" s="216">
        <v>32.6</v>
      </c>
      <c r="R17" s="216">
        <f t="shared" si="3"/>
        <v>473.52880999999996</v>
      </c>
      <c r="S17" s="216">
        <f t="shared" si="9"/>
        <v>338.65499999999997</v>
      </c>
      <c r="T17" s="216">
        <f t="shared" si="10"/>
        <v>102.27380999999998</v>
      </c>
      <c r="U17" s="216">
        <f t="shared" si="11"/>
        <v>32.6</v>
      </c>
      <c r="V17" s="216">
        <f t="shared" si="12"/>
        <v>1263.6328124000001</v>
      </c>
      <c r="W17" s="216">
        <f t="shared" si="13"/>
        <v>1295.2369724960001</v>
      </c>
      <c r="X17" s="216">
        <f t="shared" si="14"/>
        <v>1328.10529899584</v>
      </c>
      <c r="Y17" s="211"/>
      <c r="Z17" s="212"/>
      <c r="AA17" s="212"/>
      <c r="AB17" s="204"/>
      <c r="AC17" s="216">
        <v>3437</v>
      </c>
      <c r="AD17" s="216">
        <f t="shared" si="4"/>
        <v>2108.8947010041602</v>
      </c>
    </row>
    <row r="18" spans="1:30" ht="28.5" customHeight="1">
      <c r="A18" s="214" t="s">
        <v>196</v>
      </c>
      <c r="B18" s="215" t="s">
        <v>197</v>
      </c>
      <c r="C18" s="216">
        <v>600.6</v>
      </c>
      <c r="D18" s="216">
        <v>38</v>
      </c>
      <c r="E18" s="216">
        <f t="shared" si="0"/>
        <v>1317.1052631578948</v>
      </c>
      <c r="F18" s="216">
        <v>38</v>
      </c>
      <c r="G18" s="217">
        <v>1.042</v>
      </c>
      <c r="H18" s="217">
        <v>1.044</v>
      </c>
      <c r="I18" s="216">
        <f t="shared" si="6"/>
        <v>653.36150879999991</v>
      </c>
      <c r="J18" s="216">
        <f t="shared" si="7"/>
        <v>679.49596915199993</v>
      </c>
      <c r="K18" s="216">
        <f t="shared" si="8"/>
        <v>706.67580791807995</v>
      </c>
      <c r="L18" s="216">
        <v>0.9</v>
      </c>
      <c r="M18" s="216">
        <f t="shared" si="1"/>
        <v>588.02535791999992</v>
      </c>
      <c r="N18" s="216">
        <f t="shared" si="2"/>
        <v>428.3</v>
      </c>
      <c r="O18" s="216">
        <v>307.3</v>
      </c>
      <c r="P18" s="216">
        <v>92.8</v>
      </c>
      <c r="Q18" s="216">
        <v>28.2</v>
      </c>
      <c r="R18" s="216">
        <f t="shared" si="3"/>
        <v>450.31035300000002</v>
      </c>
      <c r="S18" s="216">
        <f t="shared" si="9"/>
        <v>324.20150000000001</v>
      </c>
      <c r="T18" s="216">
        <f t="shared" si="10"/>
        <v>97.908852999999993</v>
      </c>
      <c r="U18" s="216">
        <f t="shared" si="11"/>
        <v>28.2</v>
      </c>
      <c r="V18" s="216">
        <f t="shared" si="12"/>
        <v>1038.3357109199999</v>
      </c>
      <c r="W18" s="216">
        <f t="shared" si="13"/>
        <v>1061.8567252368</v>
      </c>
      <c r="X18" s="216">
        <f t="shared" si="14"/>
        <v>1086.3185801262721</v>
      </c>
      <c r="Y18" s="211"/>
      <c r="Z18" s="212"/>
      <c r="AA18" s="212"/>
      <c r="AB18" s="204"/>
      <c r="AC18" s="216">
        <v>2917</v>
      </c>
      <c r="AD18" s="216">
        <f t="shared" si="4"/>
        <v>1830.6814198737279</v>
      </c>
    </row>
    <row r="19" spans="1:30" ht="28.5" customHeight="1">
      <c r="A19" s="214" t="s">
        <v>198</v>
      </c>
      <c r="B19" s="215" t="s">
        <v>199</v>
      </c>
      <c r="C19" s="216">
        <v>743.8</v>
      </c>
      <c r="D19" s="216">
        <v>36</v>
      </c>
      <c r="E19" s="216">
        <f t="shared" si="0"/>
        <v>1721.7592592592591</v>
      </c>
      <c r="F19" s="216">
        <v>36</v>
      </c>
      <c r="G19" s="217">
        <v>1.042</v>
      </c>
      <c r="H19" s="217">
        <v>1.044</v>
      </c>
      <c r="I19" s="216">
        <f t="shared" si="6"/>
        <v>809.14134239999998</v>
      </c>
      <c r="J19" s="216">
        <f t="shared" si="7"/>
        <v>841.50699609599997</v>
      </c>
      <c r="K19" s="216">
        <f t="shared" si="8"/>
        <v>875.16727593984001</v>
      </c>
      <c r="L19" s="216">
        <v>0.9</v>
      </c>
      <c r="M19" s="216">
        <f t="shared" si="1"/>
        <v>728.22720816000003</v>
      </c>
      <c r="N19" s="216">
        <f t="shared" si="2"/>
        <v>434.6</v>
      </c>
      <c r="O19" s="216">
        <v>308</v>
      </c>
      <c r="P19" s="216">
        <v>93</v>
      </c>
      <c r="Q19" s="216">
        <v>33.6</v>
      </c>
      <c r="R19" s="216">
        <f t="shared" si="3"/>
        <v>456.67187999999999</v>
      </c>
      <c r="S19" s="216">
        <f t="shared" si="9"/>
        <v>324.94</v>
      </c>
      <c r="T19" s="216">
        <f t="shared" si="10"/>
        <v>98.131879999999995</v>
      </c>
      <c r="U19" s="216">
        <f t="shared" si="11"/>
        <v>33.6</v>
      </c>
      <c r="V19" s="216">
        <f t="shared" si="12"/>
        <v>1184.89908816</v>
      </c>
      <c r="W19" s="216">
        <f t="shared" si="13"/>
        <v>1214.0281764863998</v>
      </c>
      <c r="X19" s="216">
        <f t="shared" si="14"/>
        <v>1244.322428345856</v>
      </c>
      <c r="Y19" s="211"/>
      <c r="Z19" s="212"/>
      <c r="AA19" s="212"/>
      <c r="AB19" s="204"/>
      <c r="AC19" s="216">
        <v>3719</v>
      </c>
      <c r="AD19" s="216">
        <f t="shared" si="4"/>
        <v>2474.6775716541442</v>
      </c>
    </row>
    <row r="20" spans="1:30" ht="28.5" customHeight="1">
      <c r="A20" s="214" t="s">
        <v>200</v>
      </c>
      <c r="B20" s="215" t="s">
        <v>201</v>
      </c>
      <c r="C20" s="216">
        <v>94.8</v>
      </c>
      <c r="D20" s="216">
        <v>5</v>
      </c>
      <c r="E20" s="216">
        <f t="shared" si="0"/>
        <v>1580</v>
      </c>
      <c r="F20" s="216">
        <v>5</v>
      </c>
      <c r="G20" s="217">
        <v>1.042</v>
      </c>
      <c r="H20" s="217">
        <v>1.044</v>
      </c>
      <c r="I20" s="216">
        <f t="shared" si="6"/>
        <v>103.12799040000002</v>
      </c>
      <c r="J20" s="216">
        <f t="shared" si="7"/>
        <v>107.25311001600002</v>
      </c>
      <c r="K20" s="216">
        <f t="shared" si="8"/>
        <v>111.54323441664003</v>
      </c>
      <c r="L20" s="216">
        <v>0.9</v>
      </c>
      <c r="M20" s="216">
        <f t="shared" si="1"/>
        <v>92.815191360000014</v>
      </c>
      <c r="N20" s="216">
        <f t="shared" si="2"/>
        <v>470.1</v>
      </c>
      <c r="O20" s="216">
        <v>329.2</v>
      </c>
      <c r="P20" s="216">
        <v>99.4</v>
      </c>
      <c r="Q20" s="216">
        <v>41.5</v>
      </c>
      <c r="R20" s="216">
        <f t="shared" si="3"/>
        <v>493.69241199999999</v>
      </c>
      <c r="S20" s="216">
        <f t="shared" si="9"/>
        <v>347.30599999999998</v>
      </c>
      <c r="T20" s="216">
        <f t="shared" si="10"/>
        <v>104.88641199999999</v>
      </c>
      <c r="U20" s="216">
        <f t="shared" si="11"/>
        <v>41.5</v>
      </c>
      <c r="V20" s="216">
        <f t="shared" si="12"/>
        <v>586.50760335999996</v>
      </c>
      <c r="W20" s="216">
        <f t="shared" si="13"/>
        <v>590.22021101439998</v>
      </c>
      <c r="X20" s="216">
        <f t="shared" si="14"/>
        <v>594.08132297497605</v>
      </c>
      <c r="Z20" s="218"/>
      <c r="AA20" s="218"/>
      <c r="AB20" s="204"/>
      <c r="AC20" s="216">
        <v>1002</v>
      </c>
      <c r="AD20" s="216">
        <f t="shared" si="4"/>
        <v>407.91867702502395</v>
      </c>
    </row>
    <row r="21" spans="1:30" ht="28.5" customHeight="1">
      <c r="A21" s="219" t="s">
        <v>202</v>
      </c>
      <c r="B21" s="220" t="s">
        <v>203</v>
      </c>
      <c r="C21" s="221">
        <v>186.1</v>
      </c>
      <c r="D21" s="221">
        <v>6</v>
      </c>
      <c r="E21" s="216">
        <f t="shared" si="0"/>
        <v>2584.7222222222222</v>
      </c>
      <c r="F21" s="221">
        <v>6</v>
      </c>
      <c r="G21" s="222">
        <v>1.042</v>
      </c>
      <c r="H21" s="222">
        <v>1.044</v>
      </c>
      <c r="I21" s="221">
        <f t="shared" si="6"/>
        <v>202.4485128</v>
      </c>
      <c r="J21" s="221">
        <f t="shared" si="7"/>
        <v>210.54645331200001</v>
      </c>
      <c r="K21" s="221">
        <f t="shared" si="8"/>
        <v>218.96831144448001</v>
      </c>
      <c r="L21" s="221">
        <v>0.9</v>
      </c>
      <c r="M21" s="221">
        <f t="shared" si="1"/>
        <v>182.20366152</v>
      </c>
      <c r="N21" s="221">
        <f t="shared" si="2"/>
        <v>414.1</v>
      </c>
      <c r="O21" s="221">
        <v>290</v>
      </c>
      <c r="P21" s="221">
        <v>87.6</v>
      </c>
      <c r="Q21" s="221">
        <v>36.5</v>
      </c>
      <c r="R21" s="221">
        <f t="shared" si="3"/>
        <v>434.84690000000001</v>
      </c>
      <c r="S21" s="221">
        <f t="shared" si="9"/>
        <v>305.95</v>
      </c>
      <c r="T21" s="221">
        <f t="shared" si="10"/>
        <v>92.396899999999988</v>
      </c>
      <c r="U21" s="221">
        <f t="shared" si="11"/>
        <v>36.5</v>
      </c>
      <c r="V21" s="221">
        <f t="shared" si="12"/>
        <v>617.05056151999997</v>
      </c>
      <c r="W21" s="221">
        <f t="shared" si="13"/>
        <v>624.3387079808</v>
      </c>
      <c r="X21" s="221">
        <f t="shared" si="14"/>
        <v>631.91838030003203</v>
      </c>
      <c r="Z21" s="218"/>
      <c r="AA21" s="218"/>
      <c r="AB21" s="204"/>
      <c r="AC21" s="223">
        <v>545</v>
      </c>
      <c r="AD21" s="223">
        <f t="shared" si="4"/>
        <v>-86.918380300032027</v>
      </c>
    </row>
    <row r="22" spans="1:30" s="205" customFormat="1" ht="28.5" customHeight="1">
      <c r="A22" s="197" t="s">
        <v>204</v>
      </c>
      <c r="B22" s="198" t="s">
        <v>205</v>
      </c>
      <c r="C22" s="199">
        <f>C23+C24+C25</f>
        <v>12196.999999999998</v>
      </c>
      <c r="D22" s="199">
        <v>507</v>
      </c>
      <c r="E22" s="201">
        <f t="shared" si="0"/>
        <v>2004.7666009204468</v>
      </c>
      <c r="F22" s="199">
        <v>507</v>
      </c>
      <c r="G22" s="200">
        <v>1.042</v>
      </c>
      <c r="H22" s="200">
        <v>1.044</v>
      </c>
      <c r="I22" s="199">
        <f>SUM(I23:I25)</f>
        <v>13268.482056000001</v>
      </c>
      <c r="J22" s="199">
        <f>SUM(J23:J25)</f>
        <v>13799.22133824</v>
      </c>
      <c r="K22" s="199">
        <f>SUM(K23:K25)</f>
        <v>14351.190191769601</v>
      </c>
      <c r="L22" s="199">
        <v>0.9</v>
      </c>
      <c r="M22" s="199">
        <f t="shared" si="1"/>
        <v>11941.633850400001</v>
      </c>
      <c r="N22" s="199">
        <f t="shared" si="2"/>
        <v>3178.7999999999997</v>
      </c>
      <c r="O22" s="206">
        <v>2218.6</v>
      </c>
      <c r="P22" s="206">
        <v>670</v>
      </c>
      <c r="Q22" s="206">
        <v>290.2</v>
      </c>
      <c r="R22" s="224">
        <f t="shared" si="3"/>
        <v>3337.6911459999992</v>
      </c>
      <c r="S22" s="199">
        <f t="shared" si="9"/>
        <v>2340.6229999999996</v>
      </c>
      <c r="T22" s="199">
        <f t="shared" si="10"/>
        <v>706.86814599999991</v>
      </c>
      <c r="U22" s="199">
        <f t="shared" si="11"/>
        <v>290.2</v>
      </c>
      <c r="V22" s="199">
        <f>SUM(V23:V25)</f>
        <v>15279.324996400001</v>
      </c>
      <c r="W22" s="199">
        <f>SUM(W23:W25)</f>
        <v>15756.990350416001</v>
      </c>
      <c r="X22" s="199">
        <f>SUM(X23:X25)</f>
        <v>16253.76231859264</v>
      </c>
      <c r="Y22" s="202"/>
      <c r="Z22" s="203"/>
      <c r="AA22" s="203"/>
      <c r="AB22" s="204"/>
      <c r="AC22" s="199">
        <v>35579</v>
      </c>
      <c r="AD22" s="199">
        <f t="shared" si="4"/>
        <v>19325.237681407358</v>
      </c>
    </row>
    <row r="23" spans="1:30" ht="28.5" customHeight="1">
      <c r="A23" s="225" t="s">
        <v>206</v>
      </c>
      <c r="B23" s="208" t="s">
        <v>207</v>
      </c>
      <c r="C23" s="209">
        <v>5612.4</v>
      </c>
      <c r="D23" s="209">
        <v>256</v>
      </c>
      <c r="E23" s="209">
        <f t="shared" si="0"/>
        <v>1826.953125</v>
      </c>
      <c r="F23" s="209">
        <v>256</v>
      </c>
      <c r="G23" s="210">
        <v>1.042</v>
      </c>
      <c r="H23" s="210">
        <v>1.044</v>
      </c>
      <c r="I23" s="209">
        <f>E23*F23/1000*12*G23*H23</f>
        <v>6105.4381151999996</v>
      </c>
      <c r="J23" s="209">
        <f>I23*$N$60</f>
        <v>6349.6556398080002</v>
      </c>
      <c r="K23" s="209">
        <f>J23*$N$61</f>
        <v>6603.6418654003201</v>
      </c>
      <c r="L23" s="209">
        <v>0.9</v>
      </c>
      <c r="M23" s="209">
        <f t="shared" si="1"/>
        <v>5494.8943036800001</v>
      </c>
      <c r="N23" s="209">
        <f t="shared" si="2"/>
        <v>1375.6999999999998</v>
      </c>
      <c r="O23" s="209">
        <v>960.1</v>
      </c>
      <c r="P23" s="209">
        <v>290</v>
      </c>
      <c r="Q23" s="209">
        <v>125.6</v>
      </c>
      <c r="R23" s="209">
        <f t="shared" si="3"/>
        <v>1444.4029609999998</v>
      </c>
      <c r="S23" s="209">
        <f t="shared" si="9"/>
        <v>1012.9055</v>
      </c>
      <c r="T23" s="209">
        <f t="shared" si="10"/>
        <v>305.89746099999996</v>
      </c>
      <c r="U23" s="209">
        <f t="shared" si="11"/>
        <v>125.6</v>
      </c>
      <c r="V23" s="209">
        <f>M23+R23</f>
        <v>6939.2972646799999</v>
      </c>
      <c r="W23" s="209">
        <f>J23*L23+R23</f>
        <v>7159.0930368272002</v>
      </c>
      <c r="X23" s="209">
        <f>K23*L23+R23</f>
        <v>7387.6806398602876</v>
      </c>
      <c r="Y23" s="211"/>
      <c r="Z23" s="212"/>
      <c r="AA23" s="212"/>
      <c r="AB23" s="204"/>
      <c r="AC23" s="213">
        <v>14332</v>
      </c>
      <c r="AD23" s="213">
        <f t="shared" si="4"/>
        <v>6944.3193601397124</v>
      </c>
    </row>
    <row r="24" spans="1:30" ht="28.5" customHeight="1">
      <c r="A24" s="214" t="s">
        <v>208</v>
      </c>
      <c r="B24" s="215" t="s">
        <v>209</v>
      </c>
      <c r="C24" s="216">
        <v>6184.7</v>
      </c>
      <c r="D24" s="216">
        <v>237</v>
      </c>
      <c r="E24" s="216">
        <f t="shared" si="0"/>
        <v>2174.6483825597747</v>
      </c>
      <c r="F24" s="216">
        <v>237</v>
      </c>
      <c r="G24" s="217">
        <v>1.042</v>
      </c>
      <c r="H24" s="217">
        <v>1.044</v>
      </c>
      <c r="I24" s="216">
        <f>E24*F24/1000*12*G24*H24</f>
        <v>6728.0135256000003</v>
      </c>
      <c r="J24" s="216">
        <f>I24*$N$60</f>
        <v>6997.1340666240003</v>
      </c>
      <c r="K24" s="216">
        <f>J24*$N$61</f>
        <v>7277.019429288961</v>
      </c>
      <c r="L24" s="216">
        <v>0.9</v>
      </c>
      <c r="M24" s="216">
        <f t="shared" si="1"/>
        <v>6055.2121730400004</v>
      </c>
      <c r="N24" s="216">
        <f t="shared" si="2"/>
        <v>1359.6999999999998</v>
      </c>
      <c r="O24" s="216">
        <v>949</v>
      </c>
      <c r="P24" s="216">
        <v>286.60000000000002</v>
      </c>
      <c r="Q24" s="216">
        <v>124.1</v>
      </c>
      <c r="R24" s="216">
        <f t="shared" si="3"/>
        <v>1427.6558899999998</v>
      </c>
      <c r="S24" s="216">
        <f t="shared" si="9"/>
        <v>1001.1949999999999</v>
      </c>
      <c r="T24" s="216">
        <f t="shared" si="10"/>
        <v>302.36088999999998</v>
      </c>
      <c r="U24" s="216">
        <f t="shared" si="11"/>
        <v>124.1</v>
      </c>
      <c r="V24" s="216">
        <f>M24+R24</f>
        <v>7482.8680630400004</v>
      </c>
      <c r="W24" s="216">
        <f>J24*L24+R24</f>
        <v>7725.0765499616</v>
      </c>
      <c r="X24" s="216">
        <f>K24*L24+R24</f>
        <v>7976.9733763600652</v>
      </c>
      <c r="Y24" s="211"/>
      <c r="Z24" s="212"/>
      <c r="AA24" s="212"/>
      <c r="AB24" s="204"/>
      <c r="AC24" s="216">
        <v>19542</v>
      </c>
      <c r="AD24" s="216">
        <f t="shared" si="4"/>
        <v>11565.026623639935</v>
      </c>
    </row>
    <row r="25" spans="1:30" ht="28.5" customHeight="1">
      <c r="A25" s="226" t="s">
        <v>210</v>
      </c>
      <c r="B25" s="220" t="s">
        <v>211</v>
      </c>
      <c r="C25" s="221">
        <v>399.9</v>
      </c>
      <c r="D25" s="221">
        <v>14</v>
      </c>
      <c r="E25" s="221">
        <f t="shared" si="0"/>
        <v>2380.3571428571427</v>
      </c>
      <c r="F25" s="221">
        <v>14</v>
      </c>
      <c r="G25" s="222">
        <v>1.042</v>
      </c>
      <c r="H25" s="222">
        <v>1.044</v>
      </c>
      <c r="I25" s="221">
        <f>E25*F25/1000*12*G25*H25</f>
        <v>435.03041520000011</v>
      </c>
      <c r="J25" s="221">
        <f>I25*$N$60</f>
        <v>452.43163180800013</v>
      </c>
      <c r="K25" s="221">
        <f>J25*$N$61</f>
        <v>470.52889708032018</v>
      </c>
      <c r="L25" s="221">
        <v>0.9</v>
      </c>
      <c r="M25" s="221">
        <f t="shared" si="1"/>
        <v>391.5273736800001</v>
      </c>
      <c r="N25" s="221">
        <f t="shared" si="2"/>
        <v>443.5</v>
      </c>
      <c r="O25" s="221">
        <v>309.5</v>
      </c>
      <c r="P25" s="221">
        <v>93.5</v>
      </c>
      <c r="Q25" s="221">
        <v>40.5</v>
      </c>
      <c r="R25" s="221">
        <f t="shared" si="3"/>
        <v>465.632295</v>
      </c>
      <c r="S25" s="221">
        <f t="shared" si="9"/>
        <v>326.52249999999998</v>
      </c>
      <c r="T25" s="221">
        <f t="shared" si="10"/>
        <v>98.609794999999991</v>
      </c>
      <c r="U25" s="221">
        <f t="shared" si="11"/>
        <v>40.5</v>
      </c>
      <c r="V25" s="221">
        <f>M25+R25</f>
        <v>857.1596686800001</v>
      </c>
      <c r="W25" s="221">
        <f>J25*L25+R25</f>
        <v>872.82076362720011</v>
      </c>
      <c r="X25" s="221">
        <f>K25*L25+R25</f>
        <v>889.10830237228811</v>
      </c>
      <c r="Z25" s="218"/>
      <c r="AA25" s="218"/>
      <c r="AB25" s="204"/>
      <c r="AC25" s="223">
        <v>1705</v>
      </c>
      <c r="AD25" s="223">
        <f t="shared" si="4"/>
        <v>815.89169762771189</v>
      </c>
    </row>
    <row r="26" spans="1:30" s="205" customFormat="1" ht="28.5" customHeight="1">
      <c r="A26" s="197" t="s">
        <v>212</v>
      </c>
      <c r="B26" s="198" t="s">
        <v>213</v>
      </c>
      <c r="C26" s="199">
        <v>7268.6</v>
      </c>
      <c r="D26" s="199">
        <v>178</v>
      </c>
      <c r="E26" s="201">
        <f t="shared" si="0"/>
        <v>3402.9026217228461</v>
      </c>
      <c r="F26" s="199">
        <v>178</v>
      </c>
      <c r="G26" s="200">
        <v>1.042</v>
      </c>
      <c r="H26" s="200">
        <v>1.044</v>
      </c>
      <c r="I26" s="199">
        <f>SUM(I27:I32)</f>
        <v>7907.1319727999999</v>
      </c>
      <c r="J26" s="199">
        <f>SUM(J27:J32)</f>
        <v>8223.4172517120005</v>
      </c>
      <c r="K26" s="199">
        <f>SUM(K27:K32)</f>
        <v>8552.3539417804805</v>
      </c>
      <c r="L26" s="199">
        <v>0.9</v>
      </c>
      <c r="M26" s="199">
        <f t="shared" si="1"/>
        <v>7116.4187755200001</v>
      </c>
      <c r="N26" s="199">
        <f t="shared" si="2"/>
        <v>2341.8999999999996</v>
      </c>
      <c r="O26" s="206">
        <v>1648.1</v>
      </c>
      <c r="P26" s="199">
        <v>497.7</v>
      </c>
      <c r="Q26" s="199">
        <v>196.1</v>
      </c>
      <c r="R26" s="224">
        <f t="shared" si="3"/>
        <v>2459.9466409999995</v>
      </c>
      <c r="S26" s="199">
        <f t="shared" si="9"/>
        <v>1738.7454999999998</v>
      </c>
      <c r="T26" s="199">
        <f t="shared" si="10"/>
        <v>525.10114099999987</v>
      </c>
      <c r="U26" s="199">
        <f t="shared" si="11"/>
        <v>196.1</v>
      </c>
      <c r="V26" s="199">
        <f>SUM(V27:V32)</f>
        <v>9576.3280555199999</v>
      </c>
      <c r="W26" s="199">
        <f>SUM(W27:W32)</f>
        <v>9860.9848065408005</v>
      </c>
      <c r="X26" s="199">
        <f>SUM(X27:X32)</f>
        <v>10157.027827602433</v>
      </c>
      <c r="Y26" s="202"/>
      <c r="Z26" s="203"/>
      <c r="AA26" s="203"/>
      <c r="AB26" s="204"/>
      <c r="AC26" s="199">
        <v>20678</v>
      </c>
      <c r="AD26" s="199">
        <f t="shared" si="4"/>
        <v>10520.972172397567</v>
      </c>
    </row>
    <row r="27" spans="1:30" ht="28.5" customHeight="1">
      <c r="A27" s="225" t="s">
        <v>214</v>
      </c>
      <c r="B27" s="208" t="s">
        <v>215</v>
      </c>
      <c r="C27" s="209">
        <v>2615</v>
      </c>
      <c r="D27" s="209">
        <v>67</v>
      </c>
      <c r="E27" s="209">
        <f t="shared" si="0"/>
        <v>3252.4875621890546</v>
      </c>
      <c r="F27" s="209">
        <v>67</v>
      </c>
      <c r="G27" s="210">
        <v>1.042</v>
      </c>
      <c r="H27" s="210">
        <v>1.044</v>
      </c>
      <c r="I27" s="209">
        <f t="shared" ref="I27:I34" si="15">E27*F27/1000*12*G27*H27</f>
        <v>2844.7225199999998</v>
      </c>
      <c r="J27" s="209">
        <f t="shared" ref="J27:J34" si="16">I27*$N$60</f>
        <v>2958.5114208</v>
      </c>
      <c r="K27" s="209">
        <f t="shared" ref="K27:K34" si="17">J27*$N$61</f>
        <v>3076.8518776320002</v>
      </c>
      <c r="L27" s="209">
        <v>0.9</v>
      </c>
      <c r="M27" s="209">
        <f t="shared" si="1"/>
        <v>2560.2502679999998</v>
      </c>
      <c r="N27" s="209">
        <f t="shared" si="2"/>
        <v>452.1</v>
      </c>
      <c r="O27" s="209">
        <v>315.5</v>
      </c>
      <c r="P27" s="209">
        <v>95.3</v>
      </c>
      <c r="Q27" s="209">
        <v>41.3</v>
      </c>
      <c r="R27" s="209">
        <f t="shared" si="3"/>
        <v>474.67395499999998</v>
      </c>
      <c r="S27" s="209">
        <f t="shared" si="9"/>
        <v>332.85249999999996</v>
      </c>
      <c r="T27" s="209">
        <f t="shared" si="10"/>
        <v>100.52145499999999</v>
      </c>
      <c r="U27" s="209">
        <f t="shared" si="11"/>
        <v>41.3</v>
      </c>
      <c r="V27" s="209">
        <f t="shared" ref="V27:V34" si="18">M27+R27</f>
        <v>3034.924223</v>
      </c>
      <c r="W27" s="209">
        <f t="shared" ref="W27:W34" si="19">J27*L27+R27</f>
        <v>3137.3342337200002</v>
      </c>
      <c r="X27" s="209">
        <f t="shared" ref="X27:X32" si="20">K27*L27+R27</f>
        <v>3243.8406448688002</v>
      </c>
      <c r="Y27" s="211"/>
      <c r="Z27" s="212"/>
      <c r="AA27" s="212"/>
      <c r="AB27" s="204"/>
      <c r="AC27" s="213">
        <v>8019</v>
      </c>
      <c r="AD27" s="213">
        <f t="shared" si="4"/>
        <v>4775.1593551311998</v>
      </c>
    </row>
    <row r="28" spans="1:30" ht="28.5" customHeight="1">
      <c r="A28" s="214" t="s">
        <v>216</v>
      </c>
      <c r="B28" s="215" t="s">
        <v>217</v>
      </c>
      <c r="C28" s="216">
        <v>19.100000000000001</v>
      </c>
      <c r="D28" s="216">
        <v>10</v>
      </c>
      <c r="E28" s="216">
        <f t="shared" si="0"/>
        <v>159.16666666666666</v>
      </c>
      <c r="F28" s="216">
        <v>10</v>
      </c>
      <c r="G28" s="217">
        <v>1.042</v>
      </c>
      <c r="H28" s="217">
        <v>1.044</v>
      </c>
      <c r="I28" s="216">
        <f t="shared" si="15"/>
        <v>20.777896799999997</v>
      </c>
      <c r="J28" s="216">
        <f t="shared" si="16"/>
        <v>21.609012671999999</v>
      </c>
      <c r="K28" s="216">
        <f t="shared" si="17"/>
        <v>22.473373178879999</v>
      </c>
      <c r="L28" s="216">
        <v>0.9</v>
      </c>
      <c r="M28" s="216">
        <f t="shared" si="1"/>
        <v>18.700107119999998</v>
      </c>
      <c r="N28" s="216">
        <f t="shared" si="2"/>
        <v>402</v>
      </c>
      <c r="O28" s="216">
        <v>283.3</v>
      </c>
      <c r="P28" s="216">
        <v>85.6</v>
      </c>
      <c r="Q28" s="216">
        <v>33.1</v>
      </c>
      <c r="R28" s="216">
        <f t="shared" si="3"/>
        <v>422.24371300000007</v>
      </c>
      <c r="S28" s="216">
        <f t="shared" si="9"/>
        <v>298.88150000000002</v>
      </c>
      <c r="T28" s="216">
        <f t="shared" si="10"/>
        <v>90.262213000000003</v>
      </c>
      <c r="U28" s="216">
        <f t="shared" si="11"/>
        <v>33.1</v>
      </c>
      <c r="V28" s="216">
        <f t="shared" si="18"/>
        <v>440.94382012000005</v>
      </c>
      <c r="W28" s="216">
        <f t="shared" si="19"/>
        <v>441.69182440480006</v>
      </c>
      <c r="X28" s="216">
        <f t="shared" si="20"/>
        <v>442.46974886099207</v>
      </c>
      <c r="Z28" s="218"/>
      <c r="AA28" s="218"/>
      <c r="AB28" s="204"/>
      <c r="AC28" s="216">
        <v>449</v>
      </c>
      <c r="AD28" s="216">
        <f t="shared" si="4"/>
        <v>6.5302511390079303</v>
      </c>
    </row>
    <row r="29" spans="1:30" ht="28.5" customHeight="1">
      <c r="A29" s="214" t="s">
        <v>218</v>
      </c>
      <c r="B29" s="215" t="s">
        <v>219</v>
      </c>
      <c r="C29" s="216">
        <v>1020.8</v>
      </c>
      <c r="D29" s="216">
        <v>25</v>
      </c>
      <c r="E29" s="216">
        <f t="shared" si="0"/>
        <v>3402.6666666666665</v>
      </c>
      <c r="F29" s="216">
        <v>25</v>
      </c>
      <c r="G29" s="217">
        <v>1.042</v>
      </c>
      <c r="H29" s="217">
        <v>1.044</v>
      </c>
      <c r="I29" s="216">
        <f t="shared" si="15"/>
        <v>1110.4752384000001</v>
      </c>
      <c r="J29" s="216">
        <f t="shared" si="16"/>
        <v>1154.8942479360001</v>
      </c>
      <c r="K29" s="216">
        <f t="shared" si="17"/>
        <v>1201.09001785344</v>
      </c>
      <c r="L29" s="216">
        <v>0.9</v>
      </c>
      <c r="M29" s="216">
        <f t="shared" si="1"/>
        <v>999.42771456000014</v>
      </c>
      <c r="N29" s="216">
        <f t="shared" si="2"/>
        <v>456.5</v>
      </c>
      <c r="O29" s="216">
        <v>319.7</v>
      </c>
      <c r="P29" s="216">
        <v>96.5</v>
      </c>
      <c r="Q29" s="216">
        <v>40.299999999999997</v>
      </c>
      <c r="R29" s="216">
        <f t="shared" si="3"/>
        <v>479.44311699999997</v>
      </c>
      <c r="S29" s="216">
        <f t="shared" si="9"/>
        <v>337.28349999999995</v>
      </c>
      <c r="T29" s="216">
        <f t="shared" si="10"/>
        <v>101.85961699999999</v>
      </c>
      <c r="U29" s="216">
        <f t="shared" si="11"/>
        <v>40.299999999999997</v>
      </c>
      <c r="V29" s="216">
        <f t="shared" si="18"/>
        <v>1478.8708315600002</v>
      </c>
      <c r="W29" s="216">
        <f t="shared" si="19"/>
        <v>1518.8479401424001</v>
      </c>
      <c r="X29" s="216">
        <f t="shared" si="20"/>
        <v>1560.4241330680961</v>
      </c>
      <c r="Y29" s="211"/>
      <c r="Z29" s="212"/>
      <c r="AA29" s="212"/>
      <c r="AB29" s="204"/>
      <c r="AC29" s="216">
        <v>2650</v>
      </c>
      <c r="AD29" s="216">
        <f t="shared" si="4"/>
        <v>1089.5758669319039</v>
      </c>
    </row>
    <row r="30" spans="1:30" ht="28.5" customHeight="1">
      <c r="A30" s="214" t="s">
        <v>220</v>
      </c>
      <c r="B30" s="215" t="s">
        <v>221</v>
      </c>
      <c r="C30" s="216">
        <v>2015.7</v>
      </c>
      <c r="D30" s="216">
        <v>40</v>
      </c>
      <c r="E30" s="216">
        <f t="shared" si="0"/>
        <v>4199.375</v>
      </c>
      <c r="F30" s="216">
        <v>40</v>
      </c>
      <c r="G30" s="217">
        <v>1.042</v>
      </c>
      <c r="H30" s="217">
        <v>1.044</v>
      </c>
      <c r="I30" s="216">
        <f t="shared" si="15"/>
        <v>2192.7752135999999</v>
      </c>
      <c r="J30" s="216">
        <f t="shared" si="16"/>
        <v>2280.4862221439998</v>
      </c>
      <c r="K30" s="216">
        <f t="shared" si="17"/>
        <v>2371.7056710297597</v>
      </c>
      <c r="L30" s="216">
        <v>0.9</v>
      </c>
      <c r="M30" s="216">
        <f t="shared" si="1"/>
        <v>1973.4976922399999</v>
      </c>
      <c r="N30" s="216">
        <f t="shared" si="2"/>
        <v>595.6</v>
      </c>
      <c r="O30" s="216">
        <v>418.9</v>
      </c>
      <c r="P30" s="216">
        <v>126.5</v>
      </c>
      <c r="Q30" s="216">
        <v>50.2</v>
      </c>
      <c r="R30" s="216">
        <f t="shared" si="3"/>
        <v>625.60522900000001</v>
      </c>
      <c r="S30" s="216">
        <f t="shared" si="9"/>
        <v>441.93949999999995</v>
      </c>
      <c r="T30" s="216">
        <f t="shared" si="10"/>
        <v>133.46572899999998</v>
      </c>
      <c r="U30" s="216">
        <f t="shared" si="11"/>
        <v>50.2</v>
      </c>
      <c r="V30" s="216">
        <f t="shared" si="18"/>
        <v>2599.1029212399999</v>
      </c>
      <c r="W30" s="216">
        <f t="shared" si="19"/>
        <v>2678.0428289295996</v>
      </c>
      <c r="X30" s="216">
        <f t="shared" si="20"/>
        <v>2760.1403329267841</v>
      </c>
      <c r="Y30" s="211"/>
      <c r="Z30" s="212"/>
      <c r="AA30" s="212"/>
      <c r="AB30" s="204"/>
      <c r="AC30" s="221">
        <v>4540</v>
      </c>
      <c r="AD30" s="221">
        <f t="shared" si="4"/>
        <v>1779.8596670732159</v>
      </c>
    </row>
    <row r="31" spans="1:30" ht="28.5" customHeight="1">
      <c r="A31" s="214" t="s">
        <v>222</v>
      </c>
      <c r="B31" s="215" t="s">
        <v>223</v>
      </c>
      <c r="C31" s="216">
        <v>1598</v>
      </c>
      <c r="D31" s="216">
        <v>36</v>
      </c>
      <c r="E31" s="216">
        <f t="shared" si="0"/>
        <v>3699.0740740740744</v>
      </c>
      <c r="F31" s="216">
        <v>36</v>
      </c>
      <c r="G31" s="217">
        <v>1.042</v>
      </c>
      <c r="H31" s="217">
        <v>1.044</v>
      </c>
      <c r="I31" s="216">
        <f t="shared" si="15"/>
        <v>1738.3811040000003</v>
      </c>
      <c r="J31" s="216">
        <f t="shared" si="16"/>
        <v>1807.9163481600003</v>
      </c>
      <c r="K31" s="216">
        <f t="shared" si="17"/>
        <v>1880.2330020864003</v>
      </c>
      <c r="L31" s="216">
        <v>0.9</v>
      </c>
      <c r="M31" s="216">
        <f t="shared" si="1"/>
        <v>1564.5429936000003</v>
      </c>
      <c r="N31" s="216">
        <f t="shared" si="2"/>
        <v>435.70000000000005</v>
      </c>
      <c r="O31" s="216">
        <v>310.60000000000002</v>
      </c>
      <c r="P31" s="216">
        <v>93.8</v>
      </c>
      <c r="Q31" s="216">
        <v>31.3</v>
      </c>
      <c r="R31" s="216">
        <f t="shared" si="3"/>
        <v>457.94326599999999</v>
      </c>
      <c r="S31" s="216">
        <f t="shared" si="9"/>
        <v>327.68299999999999</v>
      </c>
      <c r="T31" s="216">
        <f t="shared" si="10"/>
        <v>98.96026599999999</v>
      </c>
      <c r="U31" s="216">
        <f t="shared" si="11"/>
        <v>31.3</v>
      </c>
      <c r="V31" s="216">
        <f t="shared" si="18"/>
        <v>2022.4862596000003</v>
      </c>
      <c r="W31" s="216">
        <f t="shared" si="19"/>
        <v>2085.0679793440004</v>
      </c>
      <c r="X31" s="216">
        <f t="shared" si="20"/>
        <v>2150.1529678777606</v>
      </c>
      <c r="Y31" s="211"/>
      <c r="Z31" s="212"/>
      <c r="AA31" s="212"/>
      <c r="AB31" s="204"/>
      <c r="AC31" s="213">
        <v>4642</v>
      </c>
      <c r="AD31" s="213">
        <f t="shared" si="4"/>
        <v>2491.8470321222394</v>
      </c>
    </row>
    <row r="32" spans="1:30" ht="28.5" customHeight="1">
      <c r="A32" s="226" t="s">
        <v>224</v>
      </c>
      <c r="B32" s="220" t="s">
        <v>225</v>
      </c>
      <c r="C32" s="221">
        <v>0</v>
      </c>
      <c r="D32" s="221">
        <v>0</v>
      </c>
      <c r="E32" s="221">
        <v>0</v>
      </c>
      <c r="F32" s="221">
        <v>0</v>
      </c>
      <c r="G32" s="222">
        <v>1.042</v>
      </c>
      <c r="H32" s="222">
        <v>1.044</v>
      </c>
      <c r="I32" s="221">
        <f t="shared" si="15"/>
        <v>0</v>
      </c>
      <c r="J32" s="221">
        <f t="shared" si="16"/>
        <v>0</v>
      </c>
      <c r="K32" s="221">
        <f t="shared" si="17"/>
        <v>0</v>
      </c>
      <c r="L32" s="221">
        <v>0.9</v>
      </c>
      <c r="M32" s="221">
        <f t="shared" si="1"/>
        <v>0</v>
      </c>
      <c r="N32" s="221">
        <f t="shared" si="2"/>
        <v>0</v>
      </c>
      <c r="O32" s="221">
        <v>0</v>
      </c>
      <c r="P32" s="221">
        <v>0</v>
      </c>
      <c r="Q32" s="221">
        <v>0</v>
      </c>
      <c r="R32" s="221">
        <f t="shared" si="3"/>
        <v>0</v>
      </c>
      <c r="S32" s="221">
        <f t="shared" si="9"/>
        <v>0</v>
      </c>
      <c r="T32" s="221">
        <f t="shared" si="10"/>
        <v>0</v>
      </c>
      <c r="U32" s="221">
        <f t="shared" si="11"/>
        <v>0</v>
      </c>
      <c r="V32" s="221">
        <f t="shared" si="18"/>
        <v>0</v>
      </c>
      <c r="W32" s="221">
        <f t="shared" si="19"/>
        <v>0</v>
      </c>
      <c r="X32" s="221">
        <f t="shared" si="20"/>
        <v>0</v>
      </c>
      <c r="Z32" s="218"/>
      <c r="AA32" s="218"/>
      <c r="AB32" s="204"/>
      <c r="AC32" s="223">
        <v>378</v>
      </c>
      <c r="AD32" s="223">
        <f t="shared" si="4"/>
        <v>378</v>
      </c>
    </row>
    <row r="33" spans="1:30" s="205" customFormat="1" ht="28.5" customHeight="1">
      <c r="A33" s="227" t="s">
        <v>226</v>
      </c>
      <c r="B33" s="228" t="s">
        <v>227</v>
      </c>
      <c r="C33" s="229">
        <v>3084.4</v>
      </c>
      <c r="D33" s="229">
        <v>161</v>
      </c>
      <c r="E33" s="229">
        <f t="shared" ref="E33:E52" si="21">C33*1000/D33/12</f>
        <v>1596.4803312629399</v>
      </c>
      <c r="F33" s="229">
        <v>161</v>
      </c>
      <c r="G33" s="200">
        <v>1.042</v>
      </c>
      <c r="H33" s="200">
        <v>1.044</v>
      </c>
      <c r="I33" s="199">
        <f t="shared" si="15"/>
        <v>3355.3583712</v>
      </c>
      <c r="J33" s="199">
        <f t="shared" si="16"/>
        <v>3489.5727060479999</v>
      </c>
      <c r="K33" s="199">
        <f t="shared" si="17"/>
        <v>3629.1556142899199</v>
      </c>
      <c r="L33" s="229">
        <v>0.9</v>
      </c>
      <c r="M33" s="199">
        <f t="shared" si="1"/>
        <v>3019.82253408</v>
      </c>
      <c r="N33" s="199">
        <f t="shared" si="2"/>
        <v>460.00000000000006</v>
      </c>
      <c r="O33" s="229">
        <v>322.10000000000002</v>
      </c>
      <c r="P33" s="230">
        <v>97.3</v>
      </c>
      <c r="Q33" s="229">
        <v>40.6</v>
      </c>
      <c r="R33" s="224">
        <f t="shared" si="3"/>
        <v>483.039781</v>
      </c>
      <c r="S33" s="199">
        <f t="shared" si="9"/>
        <v>339.81549999999999</v>
      </c>
      <c r="T33" s="199">
        <f t="shared" si="10"/>
        <v>102.624281</v>
      </c>
      <c r="U33" s="199">
        <f t="shared" si="11"/>
        <v>40.6</v>
      </c>
      <c r="V33" s="199">
        <f t="shared" si="18"/>
        <v>3502.8623150799999</v>
      </c>
      <c r="W33" s="199">
        <f t="shared" si="19"/>
        <v>3623.6552164432001</v>
      </c>
      <c r="X33" s="199">
        <f>ROUND(K33*L33+R33, 1)</f>
        <v>3749.3</v>
      </c>
      <c r="Y33" s="202"/>
      <c r="Z33" s="203"/>
      <c r="AA33" s="203"/>
      <c r="AB33" s="204"/>
      <c r="AC33" s="199">
        <v>4413</v>
      </c>
      <c r="AD33" s="199">
        <f t="shared" si="4"/>
        <v>663.69999999999982</v>
      </c>
    </row>
    <row r="34" spans="1:30" s="205" customFormat="1" ht="28.5" customHeight="1">
      <c r="A34" s="197" t="s">
        <v>228</v>
      </c>
      <c r="B34" s="198" t="s">
        <v>229</v>
      </c>
      <c r="C34" s="199">
        <v>9097</v>
      </c>
      <c r="D34" s="199">
        <v>298</v>
      </c>
      <c r="E34" s="229">
        <f t="shared" si="21"/>
        <v>2543.903803131991</v>
      </c>
      <c r="F34" s="199">
        <v>298</v>
      </c>
      <c r="G34" s="200">
        <v>1.042</v>
      </c>
      <c r="H34" s="200">
        <v>1.044</v>
      </c>
      <c r="I34" s="199">
        <f t="shared" si="15"/>
        <v>9896.1532560000014</v>
      </c>
      <c r="J34" s="199">
        <f t="shared" si="16"/>
        <v>10291.999386240002</v>
      </c>
      <c r="K34" s="199">
        <f t="shared" si="17"/>
        <v>10703.679361689603</v>
      </c>
      <c r="L34" s="199">
        <v>0.9</v>
      </c>
      <c r="M34" s="199">
        <f t="shared" si="1"/>
        <v>8906.5379304000016</v>
      </c>
      <c r="N34" s="199">
        <f t="shared" si="2"/>
        <v>2741.8</v>
      </c>
      <c r="O34" s="206">
        <v>1921.9</v>
      </c>
      <c r="P34" s="201">
        <v>580.4</v>
      </c>
      <c r="Q34" s="199">
        <v>239.5</v>
      </c>
      <c r="R34" s="224">
        <f t="shared" si="3"/>
        <v>2879.4410589999998</v>
      </c>
      <c r="S34" s="199">
        <f t="shared" si="9"/>
        <v>2027.6044999999999</v>
      </c>
      <c r="T34" s="199">
        <f t="shared" si="10"/>
        <v>612.33655899999997</v>
      </c>
      <c r="U34" s="199">
        <f t="shared" si="11"/>
        <v>239.5</v>
      </c>
      <c r="V34" s="199">
        <f t="shared" si="18"/>
        <v>11785.978989400002</v>
      </c>
      <c r="W34" s="199">
        <f t="shared" si="19"/>
        <v>12142.240506616003</v>
      </c>
      <c r="X34" s="199">
        <f>ROUND(K34*L34+R34, 1)</f>
        <v>12512.8</v>
      </c>
      <c r="Y34" s="202"/>
      <c r="Z34" s="203"/>
      <c r="AA34" s="203"/>
      <c r="AB34" s="204"/>
      <c r="AC34" s="199">
        <v>32237</v>
      </c>
      <c r="AD34" s="199">
        <f t="shared" si="4"/>
        <v>19724.2</v>
      </c>
    </row>
    <row r="35" spans="1:30" s="205" customFormat="1" ht="28.5" customHeight="1">
      <c r="A35" s="197" t="s">
        <v>230</v>
      </c>
      <c r="B35" s="198" t="s">
        <v>231</v>
      </c>
      <c r="C35" s="199">
        <v>107.4</v>
      </c>
      <c r="D35" s="199">
        <v>11</v>
      </c>
      <c r="E35" s="229">
        <f t="shared" si="21"/>
        <v>813.63636363636363</v>
      </c>
      <c r="F35" s="199">
        <v>11</v>
      </c>
      <c r="G35" s="200">
        <v>1.042</v>
      </c>
      <c r="H35" s="200">
        <v>1.044</v>
      </c>
      <c r="I35" s="199">
        <f>SUM(I36:I37)</f>
        <v>116.8348752</v>
      </c>
      <c r="J35" s="199">
        <f>SUM(J36:J37)</f>
        <v>121.508270208</v>
      </c>
      <c r="K35" s="199">
        <f>SUM(K36:K37)</f>
        <v>126.36860101632</v>
      </c>
      <c r="L35" s="199">
        <v>0.9</v>
      </c>
      <c r="M35" s="199">
        <f t="shared" si="1"/>
        <v>105.15138768</v>
      </c>
      <c r="N35" s="199">
        <f t="shared" si="2"/>
        <v>877.4</v>
      </c>
      <c r="O35" s="199">
        <v>614.4</v>
      </c>
      <c r="P35" s="199">
        <v>185.6</v>
      </c>
      <c r="Q35" s="199">
        <v>77.400000000000006</v>
      </c>
      <c r="R35" s="224">
        <f t="shared" si="3"/>
        <v>921.34598399999982</v>
      </c>
      <c r="S35" s="199">
        <f t="shared" si="9"/>
        <v>648.19199999999989</v>
      </c>
      <c r="T35" s="199">
        <f t="shared" si="10"/>
        <v>195.75398399999997</v>
      </c>
      <c r="U35" s="199">
        <f t="shared" si="11"/>
        <v>77.400000000000006</v>
      </c>
      <c r="V35" s="199">
        <f>SUM(V36:V37)</f>
        <v>1026.49737168</v>
      </c>
      <c r="W35" s="199">
        <f>SUM(W36:W37)</f>
        <v>1030.7034271872001</v>
      </c>
      <c r="X35" s="199">
        <f>SUM(X36:X37)</f>
        <v>1035.129091026816</v>
      </c>
      <c r="Y35" s="202"/>
      <c r="Z35" s="203"/>
      <c r="AA35" s="203"/>
      <c r="AB35" s="204"/>
      <c r="AC35" s="199">
        <v>1810</v>
      </c>
      <c r="AD35" s="199">
        <f t="shared" si="4"/>
        <v>774.87090897318399</v>
      </c>
    </row>
    <row r="36" spans="1:30" ht="28.5" customHeight="1">
      <c r="A36" s="225" t="s">
        <v>232</v>
      </c>
      <c r="B36" s="208" t="s">
        <v>78</v>
      </c>
      <c r="C36" s="209">
        <v>14.3</v>
      </c>
      <c r="D36" s="209">
        <v>3</v>
      </c>
      <c r="E36" s="209">
        <f t="shared" si="21"/>
        <v>397.22222222222223</v>
      </c>
      <c r="F36" s="209">
        <v>3</v>
      </c>
      <c r="G36" s="210">
        <v>1.042</v>
      </c>
      <c r="H36" s="210">
        <v>1.044</v>
      </c>
      <c r="I36" s="209">
        <f t="shared" ref="I36:I42" si="22">E36*F36/1000*12*G36*H36</f>
        <v>15.556226400000002</v>
      </c>
      <c r="J36" s="209">
        <f t="shared" ref="J36:J42" si="23">I36*$N$60</f>
        <v>16.178475456000001</v>
      </c>
      <c r="K36" s="209">
        <f t="shared" ref="K36:K42" si="24">J36*$N$61</f>
        <v>16.825614474240002</v>
      </c>
      <c r="L36" s="209">
        <v>0.9</v>
      </c>
      <c r="M36" s="209">
        <f t="shared" si="1"/>
        <v>14.000603760000002</v>
      </c>
      <c r="N36" s="209">
        <f t="shared" si="2"/>
        <v>451.00000000000006</v>
      </c>
      <c r="O36" s="209">
        <v>315.8</v>
      </c>
      <c r="P36" s="209">
        <v>95.4</v>
      </c>
      <c r="Q36" s="209">
        <v>39.799999999999997</v>
      </c>
      <c r="R36" s="209">
        <f t="shared" si="3"/>
        <v>473.58603799999997</v>
      </c>
      <c r="S36" s="209">
        <f t="shared" si="9"/>
        <v>333.16899999999998</v>
      </c>
      <c r="T36" s="209">
        <f t="shared" si="10"/>
        <v>100.61703799999999</v>
      </c>
      <c r="U36" s="209">
        <f t="shared" si="11"/>
        <v>39.799999999999997</v>
      </c>
      <c r="V36" s="209">
        <f t="shared" ref="V36:V42" si="25">M36+R36</f>
        <v>487.58664175999996</v>
      </c>
      <c r="W36" s="209">
        <f t="shared" ref="W36:W41" si="26">J36*L36+R36</f>
        <v>488.14666591039997</v>
      </c>
      <c r="X36" s="209">
        <f>K36*L36+R36</f>
        <v>488.72909102681598</v>
      </c>
      <c r="Z36" s="218"/>
      <c r="AA36" s="218"/>
      <c r="AB36" s="204"/>
      <c r="AC36" s="213">
        <v>938</v>
      </c>
      <c r="AD36" s="213">
        <f t="shared" si="4"/>
        <v>449.27090897318402</v>
      </c>
    </row>
    <row r="37" spans="1:30" ht="28.5" customHeight="1">
      <c r="A37" s="226" t="s">
        <v>233</v>
      </c>
      <c r="B37" s="220" t="s">
        <v>234</v>
      </c>
      <c r="C37" s="221">
        <v>93.1</v>
      </c>
      <c r="D37" s="221">
        <v>8</v>
      </c>
      <c r="E37" s="221">
        <f t="shared" si="21"/>
        <v>969.79166666666663</v>
      </c>
      <c r="F37" s="221">
        <v>8</v>
      </c>
      <c r="G37" s="222">
        <v>1.042</v>
      </c>
      <c r="H37" s="222">
        <v>1.044</v>
      </c>
      <c r="I37" s="221">
        <f t="shared" si="22"/>
        <v>101.2786488</v>
      </c>
      <c r="J37" s="221">
        <f t="shared" si="23"/>
        <v>105.329794752</v>
      </c>
      <c r="K37" s="221">
        <f t="shared" si="24"/>
        <v>109.54298654208</v>
      </c>
      <c r="L37" s="221">
        <v>0.9</v>
      </c>
      <c r="M37" s="221">
        <f t="shared" si="1"/>
        <v>91.150783919999995</v>
      </c>
      <c r="N37" s="221">
        <f t="shared" si="2"/>
        <v>426.40000000000003</v>
      </c>
      <c r="O37" s="221">
        <v>298.60000000000002</v>
      </c>
      <c r="P37" s="221">
        <v>90.2</v>
      </c>
      <c r="Q37" s="221">
        <v>37.6</v>
      </c>
      <c r="R37" s="221">
        <f t="shared" si="3"/>
        <v>447.75994600000007</v>
      </c>
      <c r="S37" s="221">
        <f t="shared" si="9"/>
        <v>315.02300000000002</v>
      </c>
      <c r="T37" s="221">
        <f t="shared" si="10"/>
        <v>95.136946000000009</v>
      </c>
      <c r="U37" s="221">
        <f t="shared" si="11"/>
        <v>37.6</v>
      </c>
      <c r="V37" s="221">
        <f t="shared" si="25"/>
        <v>538.91072992000011</v>
      </c>
      <c r="W37" s="221">
        <f t="shared" si="26"/>
        <v>542.5567612768001</v>
      </c>
      <c r="X37" s="221">
        <f>ROUNDUP(K37*L37+R37, 1)</f>
        <v>546.4</v>
      </c>
      <c r="Z37" s="218"/>
      <c r="AA37" s="218"/>
      <c r="AB37" s="204"/>
      <c r="AC37" s="223">
        <v>872</v>
      </c>
      <c r="AD37" s="223">
        <f t="shared" si="4"/>
        <v>325.60000000000002</v>
      </c>
    </row>
    <row r="38" spans="1:30" s="231" customFormat="1" ht="28.5" customHeight="1">
      <c r="A38" s="227" t="s">
        <v>235</v>
      </c>
      <c r="B38" s="228" t="s">
        <v>236</v>
      </c>
      <c r="C38" s="229">
        <v>173.8</v>
      </c>
      <c r="D38" s="229">
        <v>12</v>
      </c>
      <c r="E38" s="229">
        <f t="shared" si="21"/>
        <v>1206.9444444444446</v>
      </c>
      <c r="F38" s="229">
        <v>12</v>
      </c>
      <c r="G38" s="200">
        <v>1.042</v>
      </c>
      <c r="H38" s="200">
        <v>1.044</v>
      </c>
      <c r="I38" s="199">
        <f t="shared" si="22"/>
        <v>189.06798240000003</v>
      </c>
      <c r="J38" s="199">
        <f t="shared" si="23"/>
        <v>196.63070169600005</v>
      </c>
      <c r="K38" s="199">
        <f t="shared" si="24"/>
        <v>204.49592976384005</v>
      </c>
      <c r="L38" s="229">
        <v>0.9</v>
      </c>
      <c r="M38" s="199">
        <f t="shared" si="1"/>
        <v>170.16118416000003</v>
      </c>
      <c r="N38" s="199">
        <f t="shared" si="2"/>
        <v>426.40000000000003</v>
      </c>
      <c r="O38" s="229">
        <v>298.60000000000002</v>
      </c>
      <c r="P38" s="230">
        <v>90.2</v>
      </c>
      <c r="Q38" s="229">
        <v>37.6</v>
      </c>
      <c r="R38" s="224">
        <f t="shared" si="3"/>
        <v>447.75994600000007</v>
      </c>
      <c r="S38" s="199">
        <f t="shared" si="9"/>
        <v>315.02300000000002</v>
      </c>
      <c r="T38" s="199">
        <f t="shared" si="10"/>
        <v>95.136946000000009</v>
      </c>
      <c r="U38" s="199">
        <f t="shared" si="11"/>
        <v>37.6</v>
      </c>
      <c r="V38" s="199">
        <f t="shared" si="25"/>
        <v>617.92113016000008</v>
      </c>
      <c r="W38" s="199">
        <f t="shared" si="26"/>
        <v>624.72757752640018</v>
      </c>
      <c r="X38" s="199">
        <f>ROUND(K38*L38+R38, 1)</f>
        <v>631.79999999999995</v>
      </c>
      <c r="Z38" s="232"/>
      <c r="AA38" s="232"/>
      <c r="AB38" s="204"/>
      <c r="AC38" s="199">
        <v>642</v>
      </c>
      <c r="AD38" s="199">
        <f t="shared" si="4"/>
        <v>10.200000000000045</v>
      </c>
    </row>
    <row r="39" spans="1:30" s="205" customFormat="1" ht="28.5" customHeight="1">
      <c r="A39" s="197" t="s">
        <v>237</v>
      </c>
      <c r="B39" s="198" t="s">
        <v>238</v>
      </c>
      <c r="C39" s="199">
        <v>4552.5</v>
      </c>
      <c r="D39" s="199">
        <v>199</v>
      </c>
      <c r="E39" s="229">
        <f t="shared" si="21"/>
        <v>1906.4070351758794</v>
      </c>
      <c r="F39" s="199">
        <v>199</v>
      </c>
      <c r="G39" s="200">
        <v>1.042</v>
      </c>
      <c r="H39" s="200">
        <v>1.044</v>
      </c>
      <c r="I39" s="199">
        <f t="shared" si="22"/>
        <v>4952.4280200000003</v>
      </c>
      <c r="J39" s="199">
        <f t="shared" si="23"/>
        <v>5150.5251408000004</v>
      </c>
      <c r="K39" s="199">
        <f t="shared" si="24"/>
        <v>5356.5461464320006</v>
      </c>
      <c r="L39" s="199">
        <v>0.9</v>
      </c>
      <c r="M39" s="199">
        <f t="shared" si="1"/>
        <v>4457.1852180000005</v>
      </c>
      <c r="N39" s="199">
        <f t="shared" si="2"/>
        <v>3982.9</v>
      </c>
      <c r="O39" s="206">
        <v>2791.9</v>
      </c>
      <c r="P39" s="201">
        <v>843.1</v>
      </c>
      <c r="Q39" s="199">
        <v>347.9</v>
      </c>
      <c r="R39" s="224">
        <f t="shared" si="3"/>
        <v>4182.8817589999999</v>
      </c>
      <c r="S39" s="199">
        <f t="shared" si="9"/>
        <v>2945.4544999999998</v>
      </c>
      <c r="T39" s="199">
        <f t="shared" si="10"/>
        <v>889.52725899999996</v>
      </c>
      <c r="U39" s="199">
        <f t="shared" si="11"/>
        <v>347.9</v>
      </c>
      <c r="V39" s="199">
        <f t="shared" si="25"/>
        <v>8640.0669770000004</v>
      </c>
      <c r="W39" s="199">
        <f t="shared" si="26"/>
        <v>8818.3543857200002</v>
      </c>
      <c r="X39" s="199">
        <f>ROUND(K39*L39+R39, 1)</f>
        <v>9003.7999999999993</v>
      </c>
      <c r="Y39" s="202"/>
      <c r="Z39" s="203"/>
      <c r="AA39" s="203"/>
      <c r="AB39" s="204"/>
      <c r="AC39" s="199">
        <v>20836</v>
      </c>
      <c r="AD39" s="199">
        <f t="shared" si="4"/>
        <v>11832.2</v>
      </c>
    </row>
    <row r="40" spans="1:30" s="205" customFormat="1" ht="28.5" customHeight="1">
      <c r="A40" s="197" t="s">
        <v>239</v>
      </c>
      <c r="B40" s="198" t="s">
        <v>240</v>
      </c>
      <c r="C40" s="199">
        <v>1808.6</v>
      </c>
      <c r="D40" s="199">
        <v>68</v>
      </c>
      <c r="E40" s="229">
        <f t="shared" si="21"/>
        <v>2216.4215686274511</v>
      </c>
      <c r="F40" s="199">
        <v>68</v>
      </c>
      <c r="G40" s="200">
        <v>1.042</v>
      </c>
      <c r="H40" s="200">
        <v>1.044</v>
      </c>
      <c r="I40" s="199">
        <f t="shared" si="22"/>
        <v>1967.4818928000007</v>
      </c>
      <c r="J40" s="199">
        <f t="shared" si="23"/>
        <v>2046.1811685120008</v>
      </c>
      <c r="K40" s="199">
        <f t="shared" si="24"/>
        <v>2128.028415252481</v>
      </c>
      <c r="L40" s="199">
        <v>0.9</v>
      </c>
      <c r="M40" s="199">
        <f t="shared" si="1"/>
        <v>1770.7337035200005</v>
      </c>
      <c r="N40" s="199">
        <f t="shared" si="2"/>
        <v>899.69999999999993</v>
      </c>
      <c r="O40" s="199">
        <v>630</v>
      </c>
      <c r="P40" s="201">
        <v>190.3</v>
      </c>
      <c r="Q40" s="199">
        <v>79.400000000000006</v>
      </c>
      <c r="R40" s="224">
        <f t="shared" si="3"/>
        <v>944.77429999999993</v>
      </c>
      <c r="S40" s="199">
        <f t="shared" si="9"/>
        <v>664.65</v>
      </c>
      <c r="T40" s="199">
        <f t="shared" si="10"/>
        <v>200.7243</v>
      </c>
      <c r="U40" s="199">
        <f t="shared" si="11"/>
        <v>79.400000000000006</v>
      </c>
      <c r="V40" s="199">
        <f t="shared" si="25"/>
        <v>2715.5080035200003</v>
      </c>
      <c r="W40" s="199">
        <f t="shared" si="26"/>
        <v>2786.3373516608008</v>
      </c>
      <c r="X40" s="199">
        <f>ROUND(K40*L40+R40, 1)</f>
        <v>2860</v>
      </c>
      <c r="Y40" s="202"/>
      <c r="Z40" s="203"/>
      <c r="AA40" s="203"/>
      <c r="AB40" s="204"/>
      <c r="AC40" s="199">
        <v>5095</v>
      </c>
      <c r="AD40" s="199">
        <f t="shared" si="4"/>
        <v>2235</v>
      </c>
    </row>
    <row r="41" spans="1:30" s="205" customFormat="1" ht="28.5" customHeight="1">
      <c r="A41" s="197" t="s">
        <v>241</v>
      </c>
      <c r="B41" s="198" t="s">
        <v>242</v>
      </c>
      <c r="C41" s="199">
        <v>2647.8</v>
      </c>
      <c r="D41" s="199">
        <v>113</v>
      </c>
      <c r="E41" s="229">
        <f t="shared" si="21"/>
        <v>1952.6548672566371</v>
      </c>
      <c r="F41" s="199">
        <v>113</v>
      </c>
      <c r="G41" s="200">
        <v>1.042</v>
      </c>
      <c r="H41" s="200">
        <v>1.044</v>
      </c>
      <c r="I41" s="199">
        <f t="shared" si="22"/>
        <v>2880.4039344000007</v>
      </c>
      <c r="J41" s="199">
        <f t="shared" si="23"/>
        <v>2995.6200917760007</v>
      </c>
      <c r="K41" s="199">
        <f t="shared" si="24"/>
        <v>3115.4448954470408</v>
      </c>
      <c r="L41" s="199">
        <v>0.9</v>
      </c>
      <c r="M41" s="199">
        <f t="shared" si="1"/>
        <v>2592.3635409600006</v>
      </c>
      <c r="N41" s="199">
        <f t="shared" si="2"/>
        <v>1262.8</v>
      </c>
      <c r="O41" s="199">
        <v>888</v>
      </c>
      <c r="P41" s="201">
        <v>268.2</v>
      </c>
      <c r="Q41" s="199">
        <v>106.6</v>
      </c>
      <c r="R41" s="224">
        <f t="shared" si="3"/>
        <v>1326.3656799999999</v>
      </c>
      <c r="S41" s="199">
        <f t="shared" si="9"/>
        <v>936.83999999999992</v>
      </c>
      <c r="T41" s="199">
        <f t="shared" si="10"/>
        <v>282.92567999999994</v>
      </c>
      <c r="U41" s="199">
        <f t="shared" si="11"/>
        <v>106.6</v>
      </c>
      <c r="V41" s="199">
        <f t="shared" si="25"/>
        <v>3918.7292209600005</v>
      </c>
      <c r="W41" s="199">
        <f t="shared" si="26"/>
        <v>4022.4237625984006</v>
      </c>
      <c r="X41" s="199">
        <f>ROUND(K41*L41+R41, 1)</f>
        <v>4130.3</v>
      </c>
      <c r="Y41" s="202"/>
      <c r="Z41" s="203"/>
      <c r="AA41" s="203"/>
      <c r="AB41" s="204"/>
      <c r="AC41" s="199">
        <v>9013</v>
      </c>
      <c r="AD41" s="199">
        <f t="shared" si="4"/>
        <v>4882.7</v>
      </c>
    </row>
    <row r="42" spans="1:30" s="205" customFormat="1" ht="28.5" customHeight="1">
      <c r="A42" s="197" t="s">
        <v>243</v>
      </c>
      <c r="B42" s="198" t="s">
        <v>244</v>
      </c>
      <c r="C42" s="199">
        <v>1406</v>
      </c>
      <c r="D42" s="199">
        <v>147</v>
      </c>
      <c r="E42" s="229">
        <f t="shared" si="21"/>
        <v>797.05215419501144</v>
      </c>
      <c r="F42" s="199">
        <v>147</v>
      </c>
      <c r="G42" s="200">
        <v>1.042</v>
      </c>
      <c r="H42" s="200">
        <v>1.044</v>
      </c>
      <c r="I42" s="199">
        <f t="shared" si="22"/>
        <v>1529.5142880000005</v>
      </c>
      <c r="J42" s="199">
        <f t="shared" si="23"/>
        <v>1590.6948595200006</v>
      </c>
      <c r="K42" s="199">
        <f t="shared" si="24"/>
        <v>1654.3226539008006</v>
      </c>
      <c r="L42" s="199">
        <v>0.9</v>
      </c>
      <c r="M42" s="199">
        <f t="shared" si="1"/>
        <v>1376.5628592000005</v>
      </c>
      <c r="N42" s="199">
        <f t="shared" si="2"/>
        <v>1735.7</v>
      </c>
      <c r="O42" s="206">
        <v>1237.5</v>
      </c>
      <c r="P42" s="201">
        <v>373.7</v>
      </c>
      <c r="Q42" s="199">
        <v>124.5</v>
      </c>
      <c r="R42" s="224">
        <f t="shared" si="3"/>
        <v>1824.3423749999999</v>
      </c>
      <c r="S42" s="199">
        <f t="shared" si="9"/>
        <v>1305.5625</v>
      </c>
      <c r="T42" s="199">
        <f t="shared" si="10"/>
        <v>394.279875</v>
      </c>
      <c r="U42" s="199">
        <f t="shared" si="11"/>
        <v>124.5</v>
      </c>
      <c r="V42" s="199">
        <f t="shared" si="25"/>
        <v>3200.9052342000005</v>
      </c>
      <c r="W42" s="199">
        <f>ROUND(J42*L42+R42, 1)</f>
        <v>3256</v>
      </c>
      <c r="X42" s="199">
        <f>ROUND(K42*L42+R42, 1)</f>
        <v>3313.2</v>
      </c>
      <c r="Y42" s="202"/>
      <c r="Z42" s="203"/>
      <c r="AA42" s="203"/>
      <c r="AB42" s="204"/>
      <c r="AC42" s="199">
        <v>5952</v>
      </c>
      <c r="AD42" s="199">
        <f t="shared" si="4"/>
        <v>2638.8</v>
      </c>
    </row>
    <row r="43" spans="1:30" s="205" customFormat="1" ht="28.5" customHeight="1">
      <c r="A43" s="197" t="s">
        <v>245</v>
      </c>
      <c r="B43" s="198" t="s">
        <v>246</v>
      </c>
      <c r="C43" s="199">
        <v>8304.7000000000007</v>
      </c>
      <c r="D43" s="199">
        <v>230</v>
      </c>
      <c r="E43" s="229">
        <f t="shared" si="21"/>
        <v>3008.9492753623194</v>
      </c>
      <c r="F43" s="199">
        <v>230</v>
      </c>
      <c r="G43" s="200">
        <v>1.042</v>
      </c>
      <c r="H43" s="200">
        <v>1.044</v>
      </c>
      <c r="I43" s="199">
        <f>SUM(I44:I50)</f>
        <v>9034.2512855999994</v>
      </c>
      <c r="J43" s="199">
        <f>SUM(J44:J50)</f>
        <v>9395.6213370240002</v>
      </c>
      <c r="K43" s="199">
        <f>SUM(K44:K50)</f>
        <v>9771.4461905049611</v>
      </c>
      <c r="L43" s="199">
        <v>0.9</v>
      </c>
      <c r="M43" s="199">
        <f t="shared" si="1"/>
        <v>8130.82615704</v>
      </c>
      <c r="N43" s="199">
        <f t="shared" si="2"/>
        <v>2967.7000000000003</v>
      </c>
      <c r="O43" s="206">
        <v>2071.3000000000002</v>
      </c>
      <c r="P43" s="199">
        <v>625.5</v>
      </c>
      <c r="Q43" s="199">
        <v>270.89999999999998</v>
      </c>
      <c r="R43" s="224">
        <f t="shared" si="3"/>
        <v>3116.0583930000003</v>
      </c>
      <c r="S43" s="199">
        <f t="shared" si="9"/>
        <v>2185.2215000000001</v>
      </c>
      <c r="T43" s="199">
        <f t="shared" si="10"/>
        <v>659.93689300000005</v>
      </c>
      <c r="U43" s="199">
        <f t="shared" si="11"/>
        <v>270.89999999999998</v>
      </c>
      <c r="V43" s="199">
        <f>SUM(V44:V50)</f>
        <v>11246.804326920002</v>
      </c>
      <c r="W43" s="199">
        <f>ROUNDDOWN(SUM(W44:W50), 1)</f>
        <v>11571.9</v>
      </c>
      <c r="X43" s="199">
        <f>ROUNDDOWN(SUM(X44:X50), 1)</f>
        <v>11910.1</v>
      </c>
      <c r="Y43" s="233"/>
      <c r="Z43" s="233"/>
      <c r="AA43" s="233"/>
      <c r="AB43" s="204"/>
      <c r="AC43" s="199">
        <v>22080</v>
      </c>
      <c r="AD43" s="199">
        <f t="shared" si="4"/>
        <v>10169.9</v>
      </c>
    </row>
    <row r="44" spans="1:30" ht="28.5" customHeight="1">
      <c r="A44" s="225" t="s">
        <v>247</v>
      </c>
      <c r="B44" s="208" t="s">
        <v>248</v>
      </c>
      <c r="C44" s="209">
        <v>894.9</v>
      </c>
      <c r="D44" s="209">
        <v>38</v>
      </c>
      <c r="E44" s="209">
        <f t="shared" si="21"/>
        <v>1962.5</v>
      </c>
      <c r="F44" s="209">
        <v>38</v>
      </c>
      <c r="G44" s="210">
        <v>1.042</v>
      </c>
      <c r="H44" s="210">
        <v>1.044</v>
      </c>
      <c r="I44" s="209">
        <f t="shared" ref="I44:I51" si="27">E44*F44/1000*12*G44*H44</f>
        <v>973.51517520000016</v>
      </c>
      <c r="J44" s="209">
        <f t="shared" ref="J44:J51" si="28">I44*$N$60</f>
        <v>1012.4557822080002</v>
      </c>
      <c r="K44" s="209">
        <f t="shared" ref="K44:K51" si="29">J44*$N$61</f>
        <v>1052.9540134963202</v>
      </c>
      <c r="L44" s="209">
        <v>0.9</v>
      </c>
      <c r="M44" s="209">
        <f t="shared" si="1"/>
        <v>876.16365768000014</v>
      </c>
      <c r="N44" s="209">
        <f t="shared" si="2"/>
        <v>450.1</v>
      </c>
      <c r="O44" s="209">
        <v>314.10000000000002</v>
      </c>
      <c r="P44" s="209">
        <v>94.9</v>
      </c>
      <c r="Q44" s="209">
        <v>41.1</v>
      </c>
      <c r="R44" s="209">
        <f t="shared" si="3"/>
        <v>472.55090100000001</v>
      </c>
      <c r="S44" s="209">
        <f t="shared" si="9"/>
        <v>331.37549999999999</v>
      </c>
      <c r="T44" s="209">
        <f t="shared" si="10"/>
        <v>100.075401</v>
      </c>
      <c r="U44" s="209">
        <f t="shared" si="11"/>
        <v>41.1</v>
      </c>
      <c r="V44" s="209">
        <f>M44+R44</f>
        <v>1348.7145586800002</v>
      </c>
      <c r="W44" s="209">
        <f t="shared" ref="W44:W50" si="30">J44*L44+R44</f>
        <v>1383.7611049872003</v>
      </c>
      <c r="X44" s="209">
        <f>K44*L44+R44</f>
        <v>1420.2095131466881</v>
      </c>
      <c r="Y44" s="211"/>
      <c r="Z44" s="212"/>
      <c r="AA44" s="212"/>
      <c r="AB44" s="204"/>
      <c r="AC44" s="213">
        <v>2687</v>
      </c>
      <c r="AD44" s="213">
        <f t="shared" si="4"/>
        <v>1266.7904868533119</v>
      </c>
    </row>
    <row r="45" spans="1:30" ht="28.5" customHeight="1">
      <c r="A45" s="214" t="s">
        <v>249</v>
      </c>
      <c r="B45" s="215" t="s">
        <v>250</v>
      </c>
      <c r="C45" s="216">
        <v>1459.1</v>
      </c>
      <c r="D45" s="216">
        <v>47</v>
      </c>
      <c r="E45" s="216">
        <f t="shared" si="21"/>
        <v>2587.0567375886526</v>
      </c>
      <c r="F45" s="216">
        <v>47</v>
      </c>
      <c r="G45" s="217">
        <v>1.042</v>
      </c>
      <c r="H45" s="217">
        <v>1.044</v>
      </c>
      <c r="I45" s="216">
        <f t="shared" si="27"/>
        <v>1587.2790168000001</v>
      </c>
      <c r="J45" s="216">
        <f t="shared" si="28"/>
        <v>1650.7701774720001</v>
      </c>
      <c r="K45" s="216">
        <f t="shared" si="29"/>
        <v>1716.8009845708802</v>
      </c>
      <c r="L45" s="216">
        <v>0.9</v>
      </c>
      <c r="M45" s="216">
        <f t="shared" si="1"/>
        <v>1428.5511151200001</v>
      </c>
      <c r="N45" s="216">
        <f t="shared" si="2"/>
        <v>433.70000000000005</v>
      </c>
      <c r="O45" s="216">
        <v>302.7</v>
      </c>
      <c r="P45" s="216">
        <v>91.4</v>
      </c>
      <c r="Q45" s="216">
        <v>39.6</v>
      </c>
      <c r="R45" s="216">
        <f t="shared" si="3"/>
        <v>455.39174699999995</v>
      </c>
      <c r="S45" s="216">
        <f t="shared" si="9"/>
        <v>319.34849999999994</v>
      </c>
      <c r="T45" s="216">
        <f t="shared" si="10"/>
        <v>96.443246999999985</v>
      </c>
      <c r="U45" s="216">
        <f t="shared" si="11"/>
        <v>39.6</v>
      </c>
      <c r="V45" s="216">
        <f>ROUNDUP(M45+R45, 1)</f>
        <v>1884</v>
      </c>
      <c r="W45" s="216">
        <f t="shared" si="30"/>
        <v>1941.0849067248</v>
      </c>
      <c r="X45" s="216">
        <f>K45*L45+R45</f>
        <v>2000.5126331137922</v>
      </c>
      <c r="Y45" s="211"/>
      <c r="Z45" s="212"/>
      <c r="AA45" s="212"/>
      <c r="AB45" s="204"/>
      <c r="AC45" s="216">
        <v>4987</v>
      </c>
      <c r="AD45" s="216">
        <f t="shared" si="4"/>
        <v>2986.4873668862078</v>
      </c>
    </row>
    <row r="46" spans="1:30" ht="28.5" customHeight="1">
      <c r="A46" s="214" t="s">
        <v>251</v>
      </c>
      <c r="B46" s="215" t="s">
        <v>252</v>
      </c>
      <c r="C46" s="216">
        <v>544.6</v>
      </c>
      <c r="D46" s="216">
        <v>17</v>
      </c>
      <c r="E46" s="216">
        <f t="shared" si="21"/>
        <v>2669.6078431372548</v>
      </c>
      <c r="F46" s="216">
        <v>17</v>
      </c>
      <c r="G46" s="217">
        <v>1.042</v>
      </c>
      <c r="H46" s="217">
        <v>1.044</v>
      </c>
      <c r="I46" s="216">
        <f t="shared" si="27"/>
        <v>592.44202079999991</v>
      </c>
      <c r="J46" s="216">
        <f t="shared" si="28"/>
        <v>616.13970163199997</v>
      </c>
      <c r="K46" s="216">
        <f t="shared" si="29"/>
        <v>640.78528969727995</v>
      </c>
      <c r="L46" s="216">
        <v>0.9</v>
      </c>
      <c r="M46" s="216">
        <f t="shared" si="1"/>
        <v>533.19781871999999</v>
      </c>
      <c r="N46" s="216">
        <f t="shared" si="2"/>
        <v>440.2</v>
      </c>
      <c r="O46" s="216">
        <v>307.2</v>
      </c>
      <c r="P46" s="216">
        <v>92.8</v>
      </c>
      <c r="Q46" s="216">
        <v>40.200000000000003</v>
      </c>
      <c r="R46" s="216">
        <f t="shared" si="3"/>
        <v>462.17299199999991</v>
      </c>
      <c r="S46" s="216">
        <f t="shared" si="9"/>
        <v>324.09599999999995</v>
      </c>
      <c r="T46" s="216">
        <f t="shared" si="10"/>
        <v>97.876991999999987</v>
      </c>
      <c r="U46" s="216">
        <f t="shared" si="11"/>
        <v>40.200000000000003</v>
      </c>
      <c r="V46" s="216">
        <f>M46+R46</f>
        <v>995.37081071999989</v>
      </c>
      <c r="W46" s="216">
        <f t="shared" si="30"/>
        <v>1016.6987234687999</v>
      </c>
      <c r="X46" s="216">
        <f>K46*L46+R46</f>
        <v>1038.8797527275519</v>
      </c>
      <c r="Y46" s="211"/>
      <c r="Z46" s="212"/>
      <c r="AA46" s="212"/>
      <c r="AB46" s="204"/>
      <c r="AC46" s="216">
        <v>2874</v>
      </c>
      <c r="AD46" s="216">
        <f t="shared" si="4"/>
        <v>1835.1202472724481</v>
      </c>
    </row>
    <row r="47" spans="1:30" ht="28.5" customHeight="1">
      <c r="A47" s="214" t="s">
        <v>253</v>
      </c>
      <c r="B47" s="215" t="s">
        <v>254</v>
      </c>
      <c r="C47" s="216">
        <v>873</v>
      </c>
      <c r="D47" s="216">
        <v>24</v>
      </c>
      <c r="E47" s="216">
        <f t="shared" si="21"/>
        <v>3031.25</v>
      </c>
      <c r="F47" s="216">
        <v>24</v>
      </c>
      <c r="G47" s="217">
        <v>1.042</v>
      </c>
      <c r="H47" s="217">
        <v>1.044</v>
      </c>
      <c r="I47" s="216">
        <f t="shared" si="27"/>
        <v>949.69130400000006</v>
      </c>
      <c r="J47" s="216">
        <f t="shared" si="28"/>
        <v>987.6789561600001</v>
      </c>
      <c r="K47" s="216">
        <f t="shared" si="29"/>
        <v>1027.1861144064001</v>
      </c>
      <c r="L47" s="216">
        <v>0.9</v>
      </c>
      <c r="M47" s="216">
        <f t="shared" si="1"/>
        <v>854.72217360000002</v>
      </c>
      <c r="N47" s="216">
        <f t="shared" si="2"/>
        <v>413.2</v>
      </c>
      <c r="O47" s="216">
        <v>288.39999999999998</v>
      </c>
      <c r="P47" s="216">
        <v>87.1</v>
      </c>
      <c r="Q47" s="216">
        <v>37.700000000000003</v>
      </c>
      <c r="R47" s="216">
        <f t="shared" si="3"/>
        <v>433.8491239999999</v>
      </c>
      <c r="S47" s="216">
        <f t="shared" si="9"/>
        <v>304.26199999999994</v>
      </c>
      <c r="T47" s="216">
        <f t="shared" si="10"/>
        <v>91.887123999999986</v>
      </c>
      <c r="U47" s="216">
        <f t="shared" si="11"/>
        <v>37.700000000000003</v>
      </c>
      <c r="V47" s="216">
        <f>M47+R47</f>
        <v>1288.5712976</v>
      </c>
      <c r="W47" s="216">
        <f t="shared" si="30"/>
        <v>1322.7601845439999</v>
      </c>
      <c r="X47" s="216">
        <f>K47*L47+R47</f>
        <v>1358.31662696576</v>
      </c>
      <c r="Y47" s="211"/>
      <c r="Z47" s="212"/>
      <c r="AA47" s="212"/>
      <c r="AB47" s="204"/>
      <c r="AC47" s="216">
        <v>2888</v>
      </c>
      <c r="AD47" s="216">
        <f t="shared" si="4"/>
        <v>1529.68337303424</v>
      </c>
    </row>
    <row r="48" spans="1:30" ht="28.5" customHeight="1">
      <c r="A48" s="214" t="s">
        <v>255</v>
      </c>
      <c r="B48" s="215" t="s">
        <v>256</v>
      </c>
      <c r="C48" s="216">
        <v>177</v>
      </c>
      <c r="D48" s="216">
        <v>7</v>
      </c>
      <c r="E48" s="216">
        <f t="shared" si="21"/>
        <v>2107.1428571428573</v>
      </c>
      <c r="F48" s="216">
        <v>7</v>
      </c>
      <c r="G48" s="217">
        <v>1.042</v>
      </c>
      <c r="H48" s="217">
        <v>1.044</v>
      </c>
      <c r="I48" s="216">
        <f t="shared" si="27"/>
        <v>192.54909600000005</v>
      </c>
      <c r="J48" s="216">
        <f t="shared" si="28"/>
        <v>200.25105984000007</v>
      </c>
      <c r="K48" s="216">
        <f t="shared" si="29"/>
        <v>208.26110223360007</v>
      </c>
      <c r="L48" s="216">
        <v>0.9</v>
      </c>
      <c r="M48" s="216">
        <f t="shared" si="1"/>
        <v>173.29418640000006</v>
      </c>
      <c r="N48" s="216">
        <f t="shared" si="2"/>
        <v>407.8</v>
      </c>
      <c r="O48" s="216">
        <v>284.60000000000002</v>
      </c>
      <c r="P48" s="216">
        <v>86</v>
      </c>
      <c r="Q48" s="216">
        <v>37.200000000000003</v>
      </c>
      <c r="R48" s="216">
        <f t="shared" si="3"/>
        <v>428.12940599999996</v>
      </c>
      <c r="S48" s="216">
        <f t="shared" si="9"/>
        <v>300.25299999999999</v>
      </c>
      <c r="T48" s="216">
        <f t="shared" si="10"/>
        <v>90.676405999999986</v>
      </c>
      <c r="U48" s="216">
        <f t="shared" si="11"/>
        <v>37.200000000000003</v>
      </c>
      <c r="V48" s="216">
        <f>M48+R48</f>
        <v>601.42359239999996</v>
      </c>
      <c r="W48" s="216">
        <f t="shared" si="30"/>
        <v>608.35535985600006</v>
      </c>
      <c r="X48" s="216">
        <f>K48*L48+R48</f>
        <v>615.56439801023998</v>
      </c>
      <c r="Y48" s="211"/>
      <c r="Z48" s="218"/>
      <c r="AA48" s="218"/>
      <c r="AB48" s="204"/>
      <c r="AC48" s="216">
        <v>798</v>
      </c>
      <c r="AD48" s="216">
        <f t="shared" si="4"/>
        <v>182.43560198976002</v>
      </c>
    </row>
    <row r="49" spans="1:30" ht="28.5" customHeight="1">
      <c r="A49" s="214" t="s">
        <v>257</v>
      </c>
      <c r="B49" s="215" t="s">
        <v>258</v>
      </c>
      <c r="C49" s="216">
        <v>4309.1000000000004</v>
      </c>
      <c r="D49" s="216">
        <v>88</v>
      </c>
      <c r="E49" s="216">
        <f t="shared" si="21"/>
        <v>4080.5871212121215</v>
      </c>
      <c r="F49" s="216">
        <v>88</v>
      </c>
      <c r="G49" s="217">
        <v>1.042</v>
      </c>
      <c r="H49" s="217">
        <v>1.044</v>
      </c>
      <c r="I49" s="216">
        <f t="shared" si="27"/>
        <v>4687.6458168000008</v>
      </c>
      <c r="J49" s="216">
        <f t="shared" si="28"/>
        <v>4875.1516494720008</v>
      </c>
      <c r="K49" s="216">
        <f t="shared" si="29"/>
        <v>5070.1577154508814</v>
      </c>
      <c r="L49" s="216">
        <v>0.9</v>
      </c>
      <c r="M49" s="216">
        <f t="shared" si="1"/>
        <v>4218.8812351200013</v>
      </c>
      <c r="N49" s="216">
        <f t="shared" si="2"/>
        <v>420.79999999999995</v>
      </c>
      <c r="O49" s="216">
        <v>293.7</v>
      </c>
      <c r="P49" s="216">
        <v>88.7</v>
      </c>
      <c r="Q49" s="216">
        <v>38.4</v>
      </c>
      <c r="R49" s="216">
        <f t="shared" si="3"/>
        <v>441.82925699999998</v>
      </c>
      <c r="S49" s="216">
        <f t="shared" si="9"/>
        <v>309.8535</v>
      </c>
      <c r="T49" s="216">
        <f t="shared" si="10"/>
        <v>93.575756999999996</v>
      </c>
      <c r="U49" s="216">
        <f t="shared" si="11"/>
        <v>38.4</v>
      </c>
      <c r="V49" s="216">
        <f>M49+R49</f>
        <v>4660.7104921200016</v>
      </c>
      <c r="W49" s="216">
        <f t="shared" si="30"/>
        <v>4829.4657415248012</v>
      </c>
      <c r="X49" s="216">
        <f>ROUNDDOWN(K49*L49+R49, 1)</f>
        <v>5004.8999999999996</v>
      </c>
      <c r="Y49" s="211"/>
      <c r="Z49" s="212"/>
      <c r="AA49" s="212"/>
      <c r="AB49" s="204"/>
      <c r="AC49" s="216">
        <v>7363</v>
      </c>
      <c r="AD49" s="216">
        <f t="shared" si="4"/>
        <v>2358.1000000000004</v>
      </c>
    </row>
    <row r="50" spans="1:30" ht="28.5" customHeight="1">
      <c r="A50" s="226" t="s">
        <v>259</v>
      </c>
      <c r="B50" s="220" t="s">
        <v>260</v>
      </c>
      <c r="C50" s="221">
        <v>47</v>
      </c>
      <c r="D50" s="221">
        <v>9</v>
      </c>
      <c r="E50" s="221">
        <f t="shared" si="21"/>
        <v>435.18518518518522</v>
      </c>
      <c r="F50" s="221">
        <v>9</v>
      </c>
      <c r="G50" s="222">
        <v>1.042</v>
      </c>
      <c r="H50" s="222">
        <v>1.044</v>
      </c>
      <c r="I50" s="221">
        <f t="shared" si="27"/>
        <v>51.128856000000006</v>
      </c>
      <c r="J50" s="221">
        <f t="shared" si="28"/>
        <v>53.174010240000008</v>
      </c>
      <c r="K50" s="221">
        <f t="shared" si="29"/>
        <v>55.300970649600011</v>
      </c>
      <c r="L50" s="221">
        <v>0.9</v>
      </c>
      <c r="M50" s="221">
        <f t="shared" si="1"/>
        <v>46.015970400000008</v>
      </c>
      <c r="N50" s="221">
        <f t="shared" si="2"/>
        <v>401.9</v>
      </c>
      <c r="O50" s="221">
        <v>280.5</v>
      </c>
      <c r="P50" s="221">
        <v>84.7</v>
      </c>
      <c r="Q50" s="221">
        <v>36.700000000000003</v>
      </c>
      <c r="R50" s="221">
        <f t="shared" si="3"/>
        <v>421.99760499999996</v>
      </c>
      <c r="S50" s="221">
        <f t="shared" si="9"/>
        <v>295.92750000000001</v>
      </c>
      <c r="T50" s="221">
        <f t="shared" si="10"/>
        <v>89.370104999999995</v>
      </c>
      <c r="U50" s="221">
        <f t="shared" si="11"/>
        <v>36.700000000000003</v>
      </c>
      <c r="V50" s="221">
        <f>M50+R50</f>
        <v>468.01357539999998</v>
      </c>
      <c r="W50" s="221">
        <f t="shared" si="30"/>
        <v>469.85421421599995</v>
      </c>
      <c r="X50" s="221">
        <f>K50*L50+R50</f>
        <v>471.76847858463998</v>
      </c>
      <c r="Y50" s="211"/>
      <c r="Z50" s="218"/>
      <c r="AA50" s="218"/>
      <c r="AB50" s="204"/>
      <c r="AC50" s="223">
        <v>483</v>
      </c>
      <c r="AD50" s="223">
        <f t="shared" si="4"/>
        <v>11.231521415360021</v>
      </c>
    </row>
    <row r="51" spans="1:30" s="205" customFormat="1" ht="28.5" customHeight="1">
      <c r="A51" s="227" t="s">
        <v>261</v>
      </c>
      <c r="B51" s="228" t="s">
        <v>262</v>
      </c>
      <c r="C51" s="229">
        <v>14649.8</v>
      </c>
      <c r="D51" s="229">
        <v>548</v>
      </c>
      <c r="E51" s="199">
        <f t="shared" si="21"/>
        <v>2227.7676399026764</v>
      </c>
      <c r="F51" s="229">
        <v>548</v>
      </c>
      <c r="G51" s="200">
        <v>1.042</v>
      </c>
      <c r="H51" s="200">
        <v>1.044</v>
      </c>
      <c r="I51" s="199">
        <f t="shared" si="27"/>
        <v>15936.755630400005</v>
      </c>
      <c r="J51" s="199">
        <f t="shared" si="28"/>
        <v>16574.225855616005</v>
      </c>
      <c r="K51" s="199">
        <f t="shared" si="29"/>
        <v>17237.194889840644</v>
      </c>
      <c r="L51" s="229">
        <v>0.9</v>
      </c>
      <c r="M51" s="199">
        <f t="shared" si="1"/>
        <v>14343.080067360004</v>
      </c>
      <c r="N51" s="199">
        <f t="shared" si="2"/>
        <v>1586.8000000000002</v>
      </c>
      <c r="O51" s="234">
        <v>1111.2</v>
      </c>
      <c r="P51" s="230">
        <v>335.6</v>
      </c>
      <c r="Q51" s="229">
        <v>140</v>
      </c>
      <c r="R51" s="224">
        <f t="shared" si="3"/>
        <v>1666.3554320000001</v>
      </c>
      <c r="S51" s="199">
        <f t="shared" si="9"/>
        <v>1172.316</v>
      </c>
      <c r="T51" s="199">
        <f t="shared" si="10"/>
        <v>354.03943199999998</v>
      </c>
      <c r="U51" s="199">
        <f t="shared" si="11"/>
        <v>140</v>
      </c>
      <c r="V51" s="199">
        <f>ROUNDDOWN(M51+R51, 1)</f>
        <v>16009.4</v>
      </c>
      <c r="W51" s="199">
        <f>ROUND(J51*L51+R51, 1)</f>
        <v>16583.2</v>
      </c>
      <c r="X51" s="199">
        <f>ROUND(K51*L51+R51, 1)</f>
        <v>17179.8</v>
      </c>
      <c r="Y51" s="202"/>
      <c r="Z51" s="203"/>
      <c r="AA51" s="203"/>
      <c r="AB51" s="204"/>
      <c r="AC51" s="199">
        <v>26181</v>
      </c>
      <c r="AD51" s="199">
        <f t="shared" si="4"/>
        <v>9001.2000000000007</v>
      </c>
    </row>
    <row r="52" spans="1:30" s="205" customFormat="1" ht="28.5" customHeight="1">
      <c r="A52" s="235"/>
      <c r="B52" s="236" t="s">
        <v>263</v>
      </c>
      <c r="C52" s="199">
        <f>C10+C11+C22+C26+C33+C34+C35+C38+C39+C40+C41+C42+C43+C51</f>
        <v>196520.59999999998</v>
      </c>
      <c r="D52" s="199">
        <f>D10+D11+D22+D26+D33+D34+D35+D38+D39+D40+D41+D42+D43+D51</f>
        <v>8643</v>
      </c>
      <c r="E52" s="199">
        <f t="shared" si="21"/>
        <v>1894.7954028308068</v>
      </c>
      <c r="F52" s="199">
        <f>F10+F11+F22+F26+F33+F34+F35+F38+F39+F40+F41+F42+F43+F51</f>
        <v>8643</v>
      </c>
      <c r="G52" s="200"/>
      <c r="H52" s="200"/>
      <c r="I52" s="199">
        <f>I10+I11+I22+I26+I33+I34+I35+I38+I39+I40+I41+I42+I43+I51</f>
        <v>213784.65045360004</v>
      </c>
      <c r="J52" s="199">
        <f>J10+J11+J22+J26+J33+J34+J35+J38+J39+J40+J41+J42+J43+J51</f>
        <v>222336.03647174404</v>
      </c>
      <c r="K52" s="199">
        <f>K10+K11+K22+K26+K33+K34+K35+K38+K39+K40+K41+K42+K43+K51</f>
        <v>231229.47793061376</v>
      </c>
      <c r="L52" s="199"/>
      <c r="M52" s="199">
        <f t="shared" ref="M52:X52" si="31">M10+M11+M22+M26+M33+M34+M35+M38+M39+M40+M41+M42+M43+M51</f>
        <v>192406.18540824004</v>
      </c>
      <c r="N52" s="199">
        <f t="shared" si="31"/>
        <v>68656.735269959696</v>
      </c>
      <c r="O52" s="199">
        <f t="shared" si="31"/>
        <v>48002.207999999999</v>
      </c>
      <c r="P52" s="199">
        <f t="shared" si="31"/>
        <v>14496.676816000003</v>
      </c>
      <c r="Q52" s="199">
        <f t="shared" si="31"/>
        <v>6157.8504539596797</v>
      </c>
      <c r="R52" s="199">
        <f t="shared" si="31"/>
        <v>72094.400745839666</v>
      </c>
      <c r="S52" s="199">
        <f t="shared" si="31"/>
        <v>50642.434939999992</v>
      </c>
      <c r="T52" s="199">
        <f t="shared" si="31"/>
        <v>15294.01535188</v>
      </c>
      <c r="U52" s="199">
        <f t="shared" si="31"/>
        <v>6157.9504539596801</v>
      </c>
      <c r="V52" s="199">
        <f t="shared" si="31"/>
        <v>264500.43307059974</v>
      </c>
      <c r="W52" s="199">
        <f t="shared" si="31"/>
        <v>272196.65216246533</v>
      </c>
      <c r="X52" s="199">
        <f t="shared" si="31"/>
        <v>280200.80753996747</v>
      </c>
      <c r="Y52" s="237"/>
      <c r="Z52" s="238"/>
      <c r="AA52" s="238"/>
      <c r="AB52" s="204"/>
      <c r="AC52" s="199">
        <v>621102</v>
      </c>
      <c r="AD52" s="199">
        <f t="shared" si="4"/>
        <v>340901.19246003253</v>
      </c>
    </row>
    <row r="53" spans="1:30" s="205" customFormat="1" ht="8.25" customHeight="1">
      <c r="A53" s="239"/>
      <c r="B53" s="240"/>
      <c r="C53" s="241"/>
      <c r="D53" s="241"/>
      <c r="E53" s="241"/>
      <c r="F53" s="241"/>
      <c r="G53" s="242"/>
      <c r="H53" s="243"/>
      <c r="I53" s="244"/>
      <c r="J53" s="244"/>
      <c r="K53" s="244"/>
      <c r="L53" s="241"/>
      <c r="M53" s="245"/>
      <c r="N53" s="241"/>
      <c r="O53" s="241"/>
      <c r="P53" s="241"/>
      <c r="Q53" s="241"/>
      <c r="R53" s="244"/>
      <c r="S53" s="244"/>
      <c r="T53" s="238"/>
      <c r="U53" s="238"/>
      <c r="V53" s="246"/>
      <c r="W53" s="246"/>
      <c r="X53" s="246"/>
      <c r="Z53" s="247"/>
      <c r="AA53" s="247"/>
      <c r="AB53" s="248"/>
    </row>
    <row r="54" spans="1:30" s="231" customFormat="1" ht="16.5" customHeight="1">
      <c r="A54" s="249" t="s">
        <v>264</v>
      </c>
      <c r="B54" s="250"/>
      <c r="C54" s="251"/>
      <c r="D54" s="251"/>
      <c r="E54" s="251"/>
      <c r="F54" s="251"/>
      <c r="G54" s="251"/>
      <c r="H54" s="251"/>
      <c r="I54" s="251"/>
      <c r="J54" s="251"/>
      <c r="K54" s="251"/>
      <c r="L54" s="251"/>
      <c r="M54" s="251"/>
      <c r="N54" s="252">
        <v>1.0549999999999999</v>
      </c>
      <c r="O54" s="253"/>
      <c r="P54" s="253"/>
      <c r="Q54" s="253"/>
      <c r="R54" s="254"/>
      <c r="S54" s="254"/>
      <c r="T54" s="254"/>
      <c r="U54" s="254"/>
      <c r="V54" s="238"/>
      <c r="W54" s="238"/>
      <c r="X54" s="238"/>
      <c r="Z54" s="247"/>
      <c r="AA54" s="247"/>
      <c r="AB54" s="248"/>
    </row>
    <row r="55" spans="1:30" s="231" customFormat="1" ht="24.75" hidden="1" customHeight="1">
      <c r="A55" s="249"/>
      <c r="B55" s="250"/>
      <c r="C55" s="251"/>
      <c r="D55" s="251"/>
      <c r="E55" s="251"/>
      <c r="F55" s="251"/>
      <c r="G55" s="251"/>
      <c r="H55" s="251"/>
      <c r="I55" s="251"/>
      <c r="J55" s="251"/>
      <c r="K55" s="251"/>
      <c r="L55" s="251"/>
      <c r="M55" s="251"/>
      <c r="N55" s="255"/>
      <c r="O55" s="253"/>
      <c r="P55" s="253"/>
      <c r="Q55" s="253"/>
      <c r="R55" s="254"/>
      <c r="S55" s="254"/>
      <c r="T55" s="254"/>
      <c r="U55" s="254"/>
      <c r="V55" s="238"/>
      <c r="W55" s="238"/>
      <c r="X55" s="238"/>
      <c r="AB55" s="248"/>
    </row>
    <row r="56" spans="1:30" s="231" customFormat="1" ht="23.25" customHeight="1">
      <c r="A56" s="249" t="s">
        <v>265</v>
      </c>
      <c r="B56" s="250"/>
      <c r="C56" s="251"/>
      <c r="D56" s="251"/>
      <c r="E56" s="251"/>
      <c r="F56" s="251"/>
      <c r="G56" s="251"/>
      <c r="H56" s="251"/>
      <c r="I56" s="251"/>
      <c r="J56" s="251"/>
      <c r="K56" s="251"/>
      <c r="L56" s="251"/>
      <c r="M56" s="251"/>
      <c r="N56" s="256">
        <v>0.30199999999999999</v>
      </c>
      <c r="O56" s="253"/>
      <c r="P56" s="253"/>
      <c r="Q56" s="253"/>
      <c r="R56" s="253"/>
      <c r="S56" s="254"/>
      <c r="T56" s="238"/>
      <c r="U56" s="238"/>
      <c r="V56" s="238"/>
      <c r="W56" s="238"/>
      <c r="X56" s="238"/>
      <c r="Z56" s="247"/>
      <c r="AA56" s="247"/>
      <c r="AB56" s="248"/>
    </row>
    <row r="57" spans="1:30" s="174" customFormat="1" ht="26.25" customHeight="1">
      <c r="A57" s="249" t="s">
        <v>266</v>
      </c>
      <c r="B57" s="257"/>
      <c r="C57" s="258"/>
      <c r="D57" s="258"/>
      <c r="E57" s="258"/>
      <c r="F57" s="258"/>
      <c r="G57" s="258"/>
      <c r="H57" s="258"/>
      <c r="I57" s="258"/>
      <c r="J57" s="258"/>
      <c r="K57" s="258"/>
      <c r="L57" s="258"/>
      <c r="M57" s="258"/>
      <c r="N57" s="259">
        <v>1</v>
      </c>
      <c r="O57" s="260"/>
      <c r="P57" s="260"/>
      <c r="Q57" s="260"/>
      <c r="R57" s="260"/>
      <c r="S57" s="260"/>
      <c r="T57" s="260"/>
      <c r="U57" s="260"/>
      <c r="V57" s="260"/>
      <c r="W57" s="260"/>
      <c r="X57" s="260"/>
      <c r="Z57" s="180"/>
      <c r="AA57" s="180"/>
      <c r="AB57" s="177"/>
    </row>
    <row r="58" spans="1:30" ht="20.25" customHeight="1">
      <c r="A58" s="174" t="s">
        <v>267</v>
      </c>
      <c r="B58" s="261"/>
      <c r="C58" s="262"/>
      <c r="D58" s="262"/>
      <c r="E58" s="262"/>
      <c r="F58" s="262"/>
      <c r="G58" s="262"/>
      <c r="H58" s="262"/>
      <c r="I58" s="171"/>
      <c r="J58" s="171"/>
      <c r="K58" s="171"/>
      <c r="L58" s="262"/>
      <c r="M58" s="262"/>
      <c r="N58" s="174">
        <v>1.042</v>
      </c>
      <c r="O58" s="262"/>
      <c r="P58" s="262"/>
      <c r="Q58" s="262"/>
      <c r="R58" s="171"/>
      <c r="S58" s="263"/>
      <c r="T58" s="171"/>
      <c r="U58" s="171"/>
      <c r="V58" s="264"/>
      <c r="W58" s="264"/>
      <c r="X58" s="264"/>
      <c r="Z58" s="180"/>
      <c r="AA58" s="180"/>
    </row>
    <row r="59" spans="1:30" ht="21.75" customHeight="1">
      <c r="A59" s="174" t="s">
        <v>268</v>
      </c>
      <c r="B59" s="261"/>
      <c r="C59" s="262"/>
      <c r="D59" s="262"/>
      <c r="E59" s="262"/>
      <c r="F59" s="262"/>
      <c r="G59" s="262"/>
      <c r="H59" s="262"/>
      <c r="I59" s="171"/>
      <c r="J59" s="171"/>
      <c r="K59" s="171"/>
      <c r="L59" s="262"/>
      <c r="M59" s="262"/>
      <c r="N59" s="174">
        <v>1.044</v>
      </c>
      <c r="O59" s="264"/>
      <c r="P59" s="264"/>
      <c r="Q59" s="264"/>
      <c r="R59" s="263"/>
      <c r="S59" s="263"/>
      <c r="T59" s="263"/>
      <c r="U59" s="263"/>
      <c r="V59" s="262"/>
      <c r="W59" s="262"/>
      <c r="X59" s="262"/>
      <c r="Z59" s="180"/>
      <c r="AA59" s="180"/>
    </row>
    <row r="60" spans="1:30" ht="15.75">
      <c r="A60" s="174" t="s">
        <v>269</v>
      </c>
      <c r="B60" s="261"/>
      <c r="C60" s="265"/>
      <c r="D60" s="265"/>
      <c r="E60" s="265"/>
      <c r="F60" s="265"/>
      <c r="G60" s="262"/>
      <c r="H60" s="262"/>
      <c r="I60" s="171"/>
      <c r="J60" s="171"/>
      <c r="K60" s="171"/>
      <c r="L60" s="262"/>
      <c r="M60" s="262"/>
      <c r="N60" s="174">
        <v>1.04</v>
      </c>
      <c r="O60" s="262"/>
      <c r="P60" s="262"/>
      <c r="Q60" s="262"/>
      <c r="R60" s="171"/>
      <c r="S60" s="263"/>
      <c r="T60" s="171"/>
      <c r="V60" s="266"/>
      <c r="W60" s="266"/>
      <c r="X60" s="266"/>
      <c r="Z60" s="180"/>
      <c r="AA60" s="180"/>
    </row>
    <row r="61" spans="1:30" ht="15.75">
      <c r="A61" s="174" t="s">
        <v>270</v>
      </c>
      <c r="B61" s="261"/>
      <c r="C61" s="264"/>
      <c r="D61" s="264"/>
      <c r="E61" s="264"/>
      <c r="F61" s="264"/>
      <c r="G61" s="262"/>
      <c r="H61" s="262"/>
      <c r="I61" s="171"/>
      <c r="J61" s="171"/>
      <c r="K61" s="171"/>
      <c r="L61" s="262"/>
      <c r="M61" s="262"/>
      <c r="N61" s="174">
        <v>1.04</v>
      </c>
      <c r="O61" s="262"/>
      <c r="P61" s="262"/>
      <c r="Q61" s="262"/>
      <c r="R61" s="171"/>
      <c r="S61" s="171"/>
      <c r="T61" s="171"/>
      <c r="U61" s="171"/>
      <c r="V61" s="264"/>
      <c r="W61" s="264"/>
      <c r="X61" s="264"/>
      <c r="Z61" s="180"/>
      <c r="AA61" s="180"/>
    </row>
    <row r="62" spans="1:30" ht="15.75">
      <c r="A62" s="171"/>
      <c r="B62" s="261"/>
      <c r="C62" s="262"/>
      <c r="D62" s="262"/>
      <c r="E62" s="262"/>
      <c r="F62" s="262"/>
      <c r="G62" s="262"/>
      <c r="H62" s="262"/>
      <c r="I62" s="171"/>
      <c r="J62" s="171"/>
      <c r="K62" s="171"/>
      <c r="L62" s="262"/>
      <c r="M62" s="262"/>
      <c r="N62" s="262"/>
      <c r="O62" s="262"/>
      <c r="P62" s="262"/>
      <c r="Q62" s="262"/>
      <c r="R62" s="171"/>
      <c r="S62" s="171"/>
      <c r="T62" s="171"/>
      <c r="U62" s="171"/>
      <c r="V62" s="262"/>
      <c r="W62" s="262"/>
      <c r="X62" s="262"/>
      <c r="Z62" s="180"/>
      <c r="AA62" s="180"/>
    </row>
    <row r="63" spans="1:30" ht="15.75">
      <c r="A63" s="171"/>
      <c r="B63" s="261"/>
      <c r="C63" s="262"/>
      <c r="D63" s="262"/>
      <c r="E63" s="262"/>
      <c r="F63" s="262"/>
      <c r="G63" s="262"/>
      <c r="H63" s="262"/>
      <c r="I63" s="171"/>
      <c r="J63" s="171"/>
      <c r="K63" s="171"/>
      <c r="L63" s="262"/>
      <c r="M63" s="262"/>
      <c r="N63" s="262"/>
      <c r="O63" s="262"/>
      <c r="P63" s="262"/>
      <c r="Q63" s="262"/>
      <c r="R63" s="171"/>
      <c r="S63" s="171"/>
      <c r="T63" s="171"/>
      <c r="U63" s="171"/>
      <c r="V63" s="262"/>
      <c r="W63" s="262"/>
      <c r="X63" s="262"/>
      <c r="Z63" s="180"/>
      <c r="AA63" s="180"/>
    </row>
    <row r="64" spans="1:30" ht="15.75">
      <c r="A64" s="171"/>
      <c r="B64" s="261"/>
      <c r="C64" s="262"/>
      <c r="D64" s="262"/>
      <c r="E64" s="262"/>
      <c r="F64" s="262"/>
      <c r="G64" s="262"/>
      <c r="H64" s="262"/>
      <c r="I64" s="171"/>
      <c r="J64" s="171"/>
      <c r="K64" s="171"/>
      <c r="L64" s="262"/>
      <c r="M64" s="262"/>
      <c r="N64" s="262"/>
      <c r="O64" s="262"/>
      <c r="P64" s="262"/>
      <c r="Q64" s="262"/>
      <c r="R64" s="171"/>
      <c r="S64" s="171"/>
      <c r="T64" s="171"/>
      <c r="U64" s="171"/>
      <c r="V64" s="171"/>
      <c r="W64" s="171"/>
      <c r="X64" s="171"/>
      <c r="Z64" s="180"/>
      <c r="AA64" s="180"/>
    </row>
    <row r="65" spans="1:27" ht="15.75">
      <c r="A65" s="171"/>
      <c r="B65" s="261"/>
      <c r="C65" s="262"/>
      <c r="D65" s="262"/>
      <c r="E65" s="262"/>
      <c r="F65" s="262"/>
      <c r="G65" s="262"/>
      <c r="H65" s="262"/>
      <c r="I65" s="171"/>
      <c r="J65" s="171"/>
      <c r="K65" s="171"/>
      <c r="L65" s="262"/>
      <c r="M65" s="262"/>
      <c r="N65" s="262"/>
      <c r="O65" s="262"/>
      <c r="P65" s="262"/>
      <c r="Q65" s="262"/>
      <c r="R65" s="171"/>
      <c r="S65" s="171"/>
      <c r="T65" s="171"/>
      <c r="U65" s="171"/>
      <c r="V65" s="262"/>
      <c r="W65" s="262"/>
      <c r="X65" s="262"/>
      <c r="Z65" s="180"/>
      <c r="AA65" s="180"/>
    </row>
    <row r="66" spans="1:27" ht="15.75">
      <c r="A66" s="171"/>
      <c r="B66" s="261"/>
      <c r="C66" s="262"/>
      <c r="D66" s="262"/>
      <c r="E66" s="262"/>
      <c r="F66" s="262"/>
      <c r="G66" s="262"/>
      <c r="H66" s="262"/>
      <c r="I66" s="171"/>
      <c r="J66" s="171"/>
      <c r="K66" s="171"/>
      <c r="L66" s="262"/>
      <c r="M66" s="262"/>
      <c r="N66" s="262"/>
      <c r="O66" s="262"/>
      <c r="P66" s="262"/>
      <c r="Q66" s="262"/>
      <c r="R66" s="171"/>
      <c r="S66" s="171"/>
      <c r="T66" s="171"/>
      <c r="U66" s="171"/>
      <c r="V66" s="262"/>
      <c r="W66" s="262"/>
      <c r="X66" s="262"/>
      <c r="Z66" s="180"/>
      <c r="AA66" s="180"/>
    </row>
    <row r="67" spans="1:27" ht="15.75">
      <c r="A67" s="171"/>
      <c r="B67" s="261"/>
      <c r="C67" s="262"/>
      <c r="D67" s="262"/>
      <c r="E67" s="262"/>
      <c r="F67" s="262"/>
      <c r="G67" s="262"/>
      <c r="H67" s="262"/>
      <c r="I67" s="171"/>
      <c r="J67" s="171"/>
      <c r="K67" s="171"/>
      <c r="L67" s="262"/>
      <c r="M67" s="262"/>
      <c r="N67" s="262"/>
      <c r="O67" s="262"/>
      <c r="P67" s="262"/>
      <c r="Q67" s="262"/>
      <c r="R67" s="171"/>
      <c r="S67" s="171"/>
      <c r="T67" s="171"/>
      <c r="U67" s="171"/>
      <c r="V67" s="262"/>
      <c r="W67" s="262"/>
      <c r="X67" s="262"/>
      <c r="Z67" s="180"/>
      <c r="AA67" s="180"/>
    </row>
    <row r="68" spans="1:27" ht="15.75">
      <c r="A68" s="171"/>
      <c r="B68" s="261"/>
      <c r="C68" s="262"/>
      <c r="D68" s="262"/>
      <c r="E68" s="262"/>
      <c r="F68" s="262"/>
      <c r="G68" s="262"/>
      <c r="H68" s="262"/>
      <c r="I68" s="171"/>
      <c r="J68" s="171"/>
      <c r="K68" s="171"/>
      <c r="L68" s="262"/>
      <c r="M68" s="262"/>
      <c r="N68" s="262"/>
      <c r="O68" s="262"/>
      <c r="P68" s="262"/>
      <c r="Q68" s="262"/>
      <c r="R68" s="171"/>
      <c r="S68" s="171"/>
      <c r="T68" s="171"/>
      <c r="U68" s="171"/>
      <c r="V68" s="262"/>
      <c r="W68" s="262"/>
      <c r="X68" s="262"/>
      <c r="Z68" s="180"/>
      <c r="AA68" s="180"/>
    </row>
    <row r="69" spans="1:27" ht="15.75">
      <c r="A69" s="171"/>
      <c r="B69" s="261"/>
      <c r="C69" s="262"/>
      <c r="D69" s="262"/>
      <c r="E69" s="262"/>
      <c r="F69" s="262"/>
      <c r="G69" s="262"/>
      <c r="H69" s="262"/>
      <c r="I69" s="171"/>
      <c r="J69" s="171"/>
      <c r="K69" s="171"/>
      <c r="L69" s="262"/>
      <c r="M69" s="262"/>
      <c r="N69" s="262"/>
      <c r="O69" s="262"/>
      <c r="P69" s="262"/>
      <c r="Q69" s="262"/>
      <c r="R69" s="171"/>
      <c r="S69" s="171"/>
      <c r="T69" s="171"/>
      <c r="U69" s="171"/>
      <c r="V69" s="262"/>
      <c r="W69" s="262"/>
      <c r="X69" s="262"/>
      <c r="Z69" s="180"/>
      <c r="AA69" s="180"/>
    </row>
    <row r="70" spans="1:27" ht="15.75">
      <c r="A70" s="171"/>
      <c r="B70" s="261"/>
      <c r="C70" s="262"/>
      <c r="D70" s="262"/>
      <c r="E70" s="262"/>
      <c r="F70" s="262"/>
      <c r="G70" s="262"/>
      <c r="H70" s="262"/>
      <c r="I70" s="171"/>
      <c r="J70" s="171"/>
      <c r="K70" s="171"/>
      <c r="L70" s="262"/>
      <c r="M70" s="262"/>
      <c r="N70" s="262"/>
      <c r="O70" s="262"/>
      <c r="P70" s="262"/>
      <c r="Q70" s="262"/>
      <c r="R70" s="171"/>
      <c r="S70" s="171"/>
      <c r="T70" s="171"/>
      <c r="U70" s="171"/>
      <c r="V70" s="262"/>
      <c r="W70" s="262"/>
      <c r="X70" s="262"/>
      <c r="Z70" s="180"/>
      <c r="AA70" s="180"/>
    </row>
    <row r="71" spans="1:27" ht="15.75">
      <c r="A71" s="171"/>
      <c r="B71" s="261"/>
      <c r="C71" s="262"/>
      <c r="D71" s="262"/>
      <c r="E71" s="262"/>
      <c r="F71" s="262"/>
      <c r="G71" s="262"/>
      <c r="H71" s="262"/>
      <c r="I71" s="171"/>
      <c r="J71" s="171"/>
      <c r="K71" s="171"/>
      <c r="L71" s="262"/>
      <c r="M71" s="262"/>
      <c r="N71" s="262"/>
      <c r="O71" s="262"/>
      <c r="P71" s="262"/>
      <c r="Q71" s="262"/>
      <c r="R71" s="171"/>
      <c r="S71" s="171"/>
      <c r="T71" s="171"/>
      <c r="U71" s="171"/>
      <c r="V71" s="262"/>
      <c r="W71" s="262"/>
      <c r="X71" s="262"/>
      <c r="Z71" s="180"/>
      <c r="AA71" s="180"/>
    </row>
    <row r="72" spans="1:27" ht="15.75">
      <c r="A72" s="171"/>
      <c r="B72" s="261"/>
      <c r="C72" s="262"/>
      <c r="D72" s="262"/>
      <c r="E72" s="262"/>
      <c r="F72" s="262"/>
      <c r="G72" s="262"/>
      <c r="H72" s="262"/>
      <c r="I72" s="171"/>
      <c r="J72" s="171"/>
      <c r="K72" s="171"/>
      <c r="L72" s="262"/>
      <c r="M72" s="262"/>
      <c r="N72" s="262"/>
      <c r="O72" s="262"/>
      <c r="P72" s="262"/>
      <c r="Q72" s="262"/>
      <c r="R72" s="171"/>
      <c r="S72" s="171"/>
      <c r="T72" s="171"/>
      <c r="U72" s="171"/>
      <c r="V72" s="262"/>
      <c r="W72" s="262"/>
      <c r="X72" s="262"/>
      <c r="Z72" s="180"/>
      <c r="AA72" s="180"/>
    </row>
    <row r="73" spans="1:27" ht="15.75">
      <c r="A73" s="171"/>
      <c r="B73" s="261"/>
      <c r="C73" s="262"/>
      <c r="D73" s="262"/>
      <c r="E73" s="262"/>
      <c r="F73" s="262"/>
      <c r="G73" s="262"/>
      <c r="H73" s="262"/>
      <c r="I73" s="171"/>
      <c r="J73" s="171"/>
      <c r="K73" s="171"/>
      <c r="L73" s="262"/>
      <c r="M73" s="262"/>
      <c r="N73" s="262"/>
      <c r="O73" s="262"/>
      <c r="P73" s="262"/>
      <c r="Q73" s="262"/>
      <c r="R73" s="171"/>
      <c r="S73" s="171"/>
      <c r="T73" s="171"/>
      <c r="U73" s="171"/>
      <c r="V73" s="262"/>
      <c r="W73" s="262"/>
      <c r="X73" s="262"/>
      <c r="Z73" s="180"/>
      <c r="AA73" s="180"/>
    </row>
    <row r="74" spans="1:27" ht="15.75">
      <c r="A74" s="171"/>
      <c r="B74" s="261"/>
      <c r="C74" s="262"/>
      <c r="D74" s="262"/>
      <c r="E74" s="262"/>
      <c r="F74" s="262"/>
      <c r="G74" s="262"/>
      <c r="H74" s="262"/>
      <c r="I74" s="171"/>
      <c r="J74" s="171"/>
      <c r="K74" s="171"/>
      <c r="L74" s="262"/>
      <c r="M74" s="262"/>
      <c r="N74" s="262"/>
      <c r="O74" s="262"/>
      <c r="P74" s="262"/>
      <c r="Q74" s="262"/>
      <c r="R74" s="171"/>
      <c r="S74" s="171"/>
      <c r="T74" s="171"/>
      <c r="U74" s="171"/>
      <c r="V74" s="262"/>
      <c r="W74" s="262"/>
      <c r="X74" s="262"/>
      <c r="Z74" s="180"/>
      <c r="AA74" s="180"/>
    </row>
    <row r="75" spans="1:27" ht="15.75">
      <c r="A75" s="171"/>
      <c r="B75" s="261"/>
      <c r="C75" s="262"/>
      <c r="D75" s="262"/>
      <c r="E75" s="262"/>
      <c r="F75" s="262"/>
      <c r="G75" s="262"/>
      <c r="H75" s="262"/>
      <c r="I75" s="171"/>
      <c r="J75" s="171"/>
      <c r="K75" s="171"/>
      <c r="L75" s="262"/>
      <c r="M75" s="262"/>
      <c r="N75" s="262"/>
      <c r="O75" s="262"/>
      <c r="P75" s="262"/>
      <c r="Q75" s="262"/>
      <c r="R75" s="171"/>
      <c r="S75" s="171"/>
      <c r="T75" s="171"/>
      <c r="U75" s="171"/>
      <c r="V75" s="262"/>
      <c r="W75" s="262"/>
      <c r="X75" s="262"/>
      <c r="Z75" s="180"/>
      <c r="AA75" s="180"/>
    </row>
    <row r="76" spans="1:27" ht="15.75">
      <c r="A76" s="171"/>
      <c r="B76" s="261"/>
      <c r="C76" s="262"/>
      <c r="D76" s="262"/>
      <c r="E76" s="262"/>
      <c r="F76" s="262"/>
      <c r="G76" s="262"/>
      <c r="H76" s="262"/>
      <c r="I76" s="171"/>
      <c r="J76" s="171"/>
      <c r="K76" s="171"/>
      <c r="L76" s="262"/>
      <c r="M76" s="262"/>
      <c r="N76" s="262"/>
      <c r="O76" s="262"/>
      <c r="P76" s="262"/>
      <c r="Q76" s="262"/>
      <c r="R76" s="171"/>
      <c r="S76" s="171"/>
      <c r="T76" s="171"/>
      <c r="U76" s="171"/>
      <c r="V76" s="262"/>
      <c r="W76" s="262"/>
      <c r="X76" s="262"/>
      <c r="Z76" s="180"/>
      <c r="AA76" s="180"/>
    </row>
    <row r="77" spans="1:27" ht="15.75">
      <c r="A77" s="171"/>
      <c r="B77" s="261"/>
      <c r="C77" s="262"/>
      <c r="D77" s="262"/>
      <c r="E77" s="262"/>
      <c r="F77" s="262"/>
      <c r="G77" s="262"/>
      <c r="H77" s="262"/>
      <c r="I77" s="171"/>
      <c r="J77" s="171"/>
      <c r="K77" s="171"/>
      <c r="L77" s="262"/>
      <c r="M77" s="262"/>
      <c r="N77" s="262"/>
      <c r="O77" s="262"/>
      <c r="P77" s="262"/>
      <c r="Q77" s="262"/>
      <c r="R77" s="171"/>
      <c r="S77" s="171"/>
      <c r="T77" s="171"/>
      <c r="U77" s="171"/>
      <c r="V77" s="262"/>
      <c r="W77" s="262"/>
      <c r="X77" s="262"/>
      <c r="Z77" s="180"/>
      <c r="AA77" s="180"/>
    </row>
    <row r="78" spans="1:27" ht="15.75">
      <c r="A78" s="171"/>
      <c r="B78" s="261"/>
      <c r="C78" s="262"/>
      <c r="D78" s="262"/>
      <c r="E78" s="262"/>
      <c r="F78" s="262"/>
      <c r="G78" s="262"/>
      <c r="H78" s="262"/>
      <c r="I78" s="171"/>
      <c r="J78" s="171"/>
      <c r="K78" s="171"/>
      <c r="L78" s="262"/>
      <c r="M78" s="262"/>
      <c r="N78" s="262"/>
      <c r="O78" s="262"/>
      <c r="P78" s="262"/>
      <c r="Q78" s="262"/>
      <c r="R78" s="171"/>
      <c r="S78" s="171"/>
      <c r="T78" s="171"/>
      <c r="U78" s="171"/>
      <c r="V78" s="262"/>
      <c r="W78" s="262"/>
      <c r="X78" s="262"/>
      <c r="Z78" s="180"/>
      <c r="AA78" s="180"/>
    </row>
    <row r="79" spans="1:27" ht="15.75">
      <c r="A79" s="171"/>
      <c r="B79" s="261"/>
      <c r="C79" s="262"/>
      <c r="D79" s="262"/>
      <c r="E79" s="262"/>
      <c r="F79" s="262"/>
      <c r="G79" s="262"/>
      <c r="H79" s="262"/>
      <c r="I79" s="171"/>
      <c r="J79" s="171"/>
      <c r="K79" s="171"/>
      <c r="L79" s="262"/>
      <c r="M79" s="262"/>
      <c r="N79" s="262"/>
      <c r="O79" s="262"/>
      <c r="P79" s="262"/>
      <c r="Q79" s="262"/>
      <c r="R79" s="171"/>
      <c r="S79" s="171"/>
      <c r="T79" s="171"/>
      <c r="U79" s="171"/>
      <c r="V79" s="262"/>
      <c r="W79" s="262"/>
      <c r="X79" s="262"/>
      <c r="Z79" s="180"/>
      <c r="AA79" s="180"/>
    </row>
    <row r="80" spans="1:27" ht="15.75">
      <c r="A80" s="171"/>
      <c r="B80" s="261"/>
      <c r="C80" s="262"/>
      <c r="D80" s="262"/>
      <c r="E80" s="262"/>
      <c r="F80" s="262"/>
      <c r="G80" s="262"/>
      <c r="H80" s="262"/>
      <c r="I80" s="171"/>
      <c r="J80" s="171"/>
      <c r="K80" s="171"/>
      <c r="L80" s="262"/>
      <c r="M80" s="262"/>
      <c r="N80" s="262"/>
      <c r="O80" s="262"/>
      <c r="P80" s="262"/>
      <c r="Q80" s="262"/>
      <c r="R80" s="171"/>
      <c r="S80" s="171"/>
      <c r="T80" s="171"/>
      <c r="U80" s="171"/>
      <c r="V80" s="262"/>
      <c r="W80" s="262"/>
      <c r="X80" s="262"/>
      <c r="Z80" s="180"/>
      <c r="AA80" s="180"/>
    </row>
    <row r="81" spans="1:27" ht="15.75">
      <c r="A81" s="171"/>
      <c r="B81" s="261"/>
      <c r="C81" s="262"/>
      <c r="D81" s="262"/>
      <c r="E81" s="262"/>
      <c r="F81" s="262"/>
      <c r="G81" s="262"/>
      <c r="H81" s="262"/>
      <c r="I81" s="171"/>
      <c r="J81" s="171"/>
      <c r="K81" s="171"/>
      <c r="L81" s="262"/>
      <c r="M81" s="262"/>
      <c r="N81" s="262"/>
      <c r="O81" s="262"/>
      <c r="P81" s="262"/>
      <c r="Q81" s="262"/>
      <c r="R81" s="171"/>
      <c r="S81" s="171"/>
      <c r="T81" s="171"/>
      <c r="U81" s="171"/>
      <c r="V81" s="262"/>
      <c r="W81" s="262"/>
      <c r="X81" s="262"/>
      <c r="Z81" s="180"/>
      <c r="AA81" s="180"/>
    </row>
    <row r="82" spans="1:27" ht="15.75">
      <c r="A82" s="171"/>
      <c r="B82" s="261"/>
      <c r="C82" s="262"/>
      <c r="D82" s="262"/>
      <c r="E82" s="262"/>
      <c r="F82" s="262"/>
      <c r="G82" s="262"/>
      <c r="H82" s="262"/>
      <c r="I82" s="171"/>
      <c r="J82" s="171"/>
      <c r="K82" s="171"/>
      <c r="L82" s="262"/>
      <c r="M82" s="262"/>
      <c r="N82" s="262"/>
      <c r="O82" s="262"/>
      <c r="P82" s="262"/>
      <c r="Q82" s="262"/>
      <c r="R82" s="171"/>
      <c r="S82" s="171"/>
      <c r="T82" s="171"/>
      <c r="U82" s="171"/>
      <c r="V82" s="262"/>
      <c r="W82" s="262"/>
      <c r="X82" s="262"/>
      <c r="Z82" s="180"/>
      <c r="AA82" s="180"/>
    </row>
    <row r="83" spans="1:27" ht="15.75">
      <c r="A83" s="171"/>
      <c r="B83" s="261"/>
      <c r="C83" s="262"/>
      <c r="D83" s="262"/>
      <c r="E83" s="262"/>
      <c r="F83" s="262"/>
      <c r="G83" s="262"/>
      <c r="H83" s="262"/>
      <c r="I83" s="171"/>
      <c r="J83" s="171"/>
      <c r="K83" s="171"/>
      <c r="L83" s="262"/>
      <c r="M83" s="262"/>
      <c r="N83" s="262"/>
      <c r="O83" s="262"/>
      <c r="P83" s="262"/>
      <c r="Q83" s="262"/>
      <c r="R83" s="171"/>
      <c r="S83" s="171"/>
      <c r="T83" s="171"/>
      <c r="U83" s="171"/>
      <c r="V83" s="262"/>
      <c r="W83" s="262"/>
      <c r="X83" s="262"/>
      <c r="Z83" s="180"/>
      <c r="AA83" s="180"/>
    </row>
    <row r="84" spans="1:27" ht="15.75">
      <c r="A84" s="171"/>
      <c r="B84" s="261"/>
      <c r="C84" s="262"/>
      <c r="D84" s="262"/>
      <c r="E84" s="262"/>
      <c r="F84" s="262"/>
      <c r="G84" s="262"/>
      <c r="H84" s="262"/>
      <c r="I84" s="171"/>
      <c r="J84" s="171"/>
      <c r="K84" s="171"/>
      <c r="L84" s="262"/>
      <c r="M84" s="262"/>
      <c r="N84" s="262"/>
      <c r="O84" s="262"/>
      <c r="P84" s="262"/>
      <c r="Q84" s="262"/>
      <c r="R84" s="171"/>
      <c r="S84" s="171"/>
      <c r="T84" s="171"/>
      <c r="U84" s="171"/>
      <c r="V84" s="262"/>
      <c r="W84" s="262"/>
      <c r="X84" s="262"/>
      <c r="Z84" s="180"/>
      <c r="AA84" s="180"/>
    </row>
    <row r="85" spans="1:27" ht="15.75">
      <c r="A85" s="171"/>
      <c r="B85" s="261"/>
      <c r="C85" s="262"/>
      <c r="D85" s="262"/>
      <c r="E85" s="262"/>
      <c r="F85" s="262"/>
      <c r="G85" s="262"/>
      <c r="H85" s="262"/>
      <c r="I85" s="171"/>
      <c r="J85" s="171"/>
      <c r="K85" s="171"/>
      <c r="L85" s="262"/>
      <c r="M85" s="262"/>
      <c r="N85" s="262"/>
      <c r="O85" s="262"/>
      <c r="P85" s="262"/>
      <c r="Q85" s="262"/>
      <c r="R85" s="171"/>
      <c r="S85" s="171"/>
      <c r="T85" s="171"/>
      <c r="U85" s="171"/>
      <c r="V85" s="262"/>
      <c r="W85" s="262"/>
      <c r="X85" s="262"/>
      <c r="Z85" s="180"/>
      <c r="AA85" s="180"/>
    </row>
    <row r="86" spans="1:27" ht="15.75">
      <c r="A86" s="171"/>
      <c r="B86" s="261"/>
      <c r="C86" s="262"/>
      <c r="D86" s="262"/>
      <c r="E86" s="262"/>
      <c r="F86" s="262"/>
      <c r="G86" s="262"/>
      <c r="H86" s="262"/>
      <c r="I86" s="171"/>
      <c r="J86" s="171"/>
      <c r="K86" s="171"/>
      <c r="L86" s="262"/>
      <c r="M86" s="262"/>
      <c r="N86" s="262"/>
      <c r="O86" s="262"/>
      <c r="P86" s="262"/>
      <c r="Q86" s="262"/>
      <c r="R86" s="171"/>
      <c r="S86" s="171"/>
      <c r="T86" s="171"/>
      <c r="U86" s="171"/>
      <c r="V86" s="262"/>
      <c r="W86" s="262"/>
      <c r="X86" s="262"/>
      <c r="Z86" s="180"/>
      <c r="AA86" s="180"/>
    </row>
    <row r="87" spans="1:27" ht="15.75">
      <c r="A87" s="171"/>
      <c r="B87" s="261"/>
      <c r="C87" s="262"/>
      <c r="D87" s="262"/>
      <c r="E87" s="262"/>
      <c r="F87" s="262"/>
      <c r="G87" s="262"/>
      <c r="H87" s="262"/>
      <c r="I87" s="171"/>
      <c r="J87" s="171"/>
      <c r="K87" s="171"/>
      <c r="L87" s="262"/>
      <c r="M87" s="262"/>
      <c r="N87" s="262"/>
      <c r="O87" s="262"/>
      <c r="P87" s="262"/>
      <c r="Q87" s="262"/>
      <c r="R87" s="171"/>
      <c r="S87" s="171"/>
      <c r="T87" s="171"/>
      <c r="U87" s="171"/>
      <c r="V87" s="262"/>
      <c r="W87" s="262"/>
      <c r="X87" s="262"/>
      <c r="Z87" s="180"/>
      <c r="AA87" s="180"/>
    </row>
    <row r="88" spans="1:27" ht="15.75">
      <c r="A88" s="171"/>
      <c r="B88" s="261"/>
      <c r="C88" s="262"/>
      <c r="D88" s="262"/>
      <c r="E88" s="262"/>
      <c r="F88" s="262"/>
      <c r="G88" s="262"/>
      <c r="H88" s="262"/>
      <c r="I88" s="171"/>
      <c r="J88" s="171"/>
      <c r="K88" s="171"/>
      <c r="L88" s="262"/>
      <c r="M88" s="262"/>
      <c r="N88" s="262"/>
      <c r="O88" s="262"/>
      <c r="P88" s="262"/>
      <c r="Q88" s="262"/>
      <c r="R88" s="171"/>
      <c r="S88" s="171"/>
      <c r="T88" s="171"/>
      <c r="U88" s="171"/>
      <c r="V88" s="262"/>
      <c r="W88" s="262"/>
      <c r="X88" s="262"/>
      <c r="Z88" s="180"/>
      <c r="AA88" s="180"/>
    </row>
    <row r="89" spans="1:27" ht="15.75">
      <c r="A89" s="171"/>
      <c r="B89" s="261"/>
      <c r="C89" s="262"/>
      <c r="D89" s="262"/>
      <c r="E89" s="262"/>
      <c r="F89" s="262"/>
      <c r="G89" s="262"/>
      <c r="H89" s="262"/>
      <c r="I89" s="171"/>
      <c r="J89" s="171"/>
      <c r="K89" s="171"/>
      <c r="L89" s="262"/>
      <c r="M89" s="262"/>
      <c r="N89" s="262"/>
      <c r="O89" s="262"/>
      <c r="P89" s="262"/>
      <c r="Q89" s="262"/>
      <c r="R89" s="171"/>
      <c r="S89" s="171"/>
      <c r="T89" s="171"/>
      <c r="U89" s="171"/>
      <c r="V89" s="262"/>
      <c r="W89" s="262"/>
      <c r="X89" s="262"/>
      <c r="Z89" s="180"/>
      <c r="AA89" s="180"/>
    </row>
    <row r="90" spans="1:27" ht="15.75">
      <c r="A90" s="171"/>
      <c r="B90" s="261"/>
      <c r="C90" s="262"/>
      <c r="D90" s="262"/>
      <c r="E90" s="262"/>
      <c r="F90" s="262"/>
      <c r="G90" s="262"/>
      <c r="H90" s="262"/>
      <c r="I90" s="171"/>
      <c r="J90" s="171"/>
      <c r="K90" s="171"/>
      <c r="L90" s="262"/>
      <c r="M90" s="262"/>
      <c r="N90" s="262"/>
      <c r="O90" s="262"/>
      <c r="P90" s="262"/>
      <c r="Q90" s="262"/>
      <c r="R90" s="171"/>
      <c r="S90" s="171"/>
      <c r="T90" s="171"/>
      <c r="U90" s="171"/>
      <c r="V90" s="262"/>
      <c r="W90" s="262"/>
      <c r="X90" s="262"/>
      <c r="Z90" s="180"/>
      <c r="AA90" s="180"/>
    </row>
    <row r="91" spans="1:27" ht="15.75">
      <c r="A91" s="171"/>
      <c r="B91" s="261"/>
      <c r="C91" s="262"/>
      <c r="D91" s="262"/>
      <c r="E91" s="262"/>
      <c r="F91" s="262"/>
      <c r="G91" s="262"/>
      <c r="H91" s="262"/>
      <c r="I91" s="171"/>
      <c r="J91" s="171"/>
      <c r="K91" s="171"/>
      <c r="L91" s="262"/>
      <c r="M91" s="262"/>
      <c r="N91" s="262"/>
      <c r="O91" s="262"/>
      <c r="P91" s="262"/>
      <c r="Q91" s="262"/>
      <c r="R91" s="171"/>
      <c r="S91" s="171"/>
      <c r="T91" s="171"/>
      <c r="U91" s="171"/>
      <c r="V91" s="262"/>
      <c r="W91" s="262"/>
      <c r="X91" s="262"/>
      <c r="Z91" s="180"/>
      <c r="AA91" s="180"/>
    </row>
    <row r="92" spans="1:27" ht="15.75">
      <c r="A92" s="171"/>
      <c r="B92" s="261"/>
      <c r="C92" s="262"/>
      <c r="D92" s="262"/>
      <c r="E92" s="262"/>
      <c r="F92" s="262"/>
      <c r="G92" s="262"/>
      <c r="H92" s="262"/>
      <c r="I92" s="171"/>
      <c r="J92" s="171"/>
      <c r="K92" s="171"/>
      <c r="L92" s="262"/>
      <c r="M92" s="262"/>
      <c r="N92" s="262"/>
      <c r="O92" s="262"/>
      <c r="P92" s="262"/>
      <c r="Q92" s="262"/>
      <c r="R92" s="171"/>
      <c r="S92" s="171"/>
      <c r="T92" s="171"/>
      <c r="U92" s="171"/>
      <c r="V92" s="262"/>
      <c r="W92" s="262"/>
      <c r="X92" s="262"/>
      <c r="Z92" s="180"/>
      <c r="AA92" s="180"/>
    </row>
    <row r="93" spans="1:27" ht="15.75">
      <c r="A93" s="171"/>
      <c r="B93" s="261"/>
      <c r="C93" s="262"/>
      <c r="D93" s="262"/>
      <c r="E93" s="262"/>
      <c r="F93" s="262"/>
      <c r="G93" s="262"/>
      <c r="H93" s="262"/>
      <c r="I93" s="171"/>
      <c r="J93" s="171"/>
      <c r="K93" s="171"/>
      <c r="L93" s="262"/>
      <c r="M93" s="262"/>
      <c r="N93" s="262"/>
      <c r="O93" s="262"/>
      <c r="P93" s="262"/>
      <c r="Q93" s="262"/>
      <c r="R93" s="171"/>
      <c r="S93" s="171"/>
      <c r="T93" s="171"/>
      <c r="U93" s="171"/>
      <c r="V93" s="262"/>
      <c r="W93" s="262"/>
      <c r="X93" s="262"/>
      <c r="Z93" s="180"/>
      <c r="AA93" s="180"/>
    </row>
    <row r="94" spans="1:27" ht="15.75">
      <c r="A94" s="171"/>
      <c r="B94" s="261"/>
      <c r="C94" s="262"/>
      <c r="D94" s="262"/>
      <c r="E94" s="262"/>
      <c r="F94" s="262"/>
      <c r="G94" s="262"/>
      <c r="H94" s="262"/>
      <c r="I94" s="171"/>
      <c r="J94" s="171"/>
      <c r="K94" s="171"/>
      <c r="L94" s="262"/>
      <c r="M94" s="262"/>
      <c r="N94" s="262"/>
      <c r="O94" s="262"/>
      <c r="P94" s="262"/>
      <c r="Q94" s="262"/>
      <c r="R94" s="171"/>
      <c r="S94" s="171"/>
      <c r="T94" s="171"/>
      <c r="U94" s="171"/>
      <c r="V94" s="262"/>
      <c r="W94" s="262"/>
      <c r="X94" s="262"/>
      <c r="Z94" s="180"/>
      <c r="AA94" s="180"/>
    </row>
    <row r="95" spans="1:27" ht="15.75">
      <c r="A95" s="171"/>
      <c r="B95" s="261"/>
      <c r="C95" s="262"/>
      <c r="D95" s="262"/>
      <c r="E95" s="262"/>
      <c r="F95" s="262"/>
      <c r="G95" s="262"/>
      <c r="H95" s="262"/>
      <c r="I95" s="171"/>
      <c r="J95" s="171"/>
      <c r="K95" s="171"/>
      <c r="L95" s="262"/>
      <c r="M95" s="262"/>
      <c r="N95" s="262"/>
      <c r="O95" s="262"/>
      <c r="P95" s="262"/>
      <c r="Q95" s="262"/>
      <c r="R95" s="171"/>
      <c r="S95" s="171"/>
      <c r="T95" s="171"/>
      <c r="U95" s="171"/>
      <c r="V95" s="262"/>
      <c r="W95" s="262"/>
      <c r="X95" s="262"/>
      <c r="Z95" s="180"/>
      <c r="AA95" s="180"/>
    </row>
    <row r="96" spans="1:27" ht="15.75">
      <c r="A96" s="171"/>
      <c r="B96" s="261"/>
      <c r="C96" s="262"/>
      <c r="D96" s="262"/>
      <c r="E96" s="262"/>
      <c r="F96" s="262"/>
      <c r="G96" s="262"/>
      <c r="H96" s="262"/>
      <c r="I96" s="171"/>
      <c r="J96" s="171"/>
      <c r="K96" s="171"/>
      <c r="L96" s="262"/>
      <c r="M96" s="262"/>
      <c r="N96" s="262"/>
      <c r="O96" s="262"/>
      <c r="P96" s="262"/>
      <c r="Q96" s="262"/>
      <c r="R96" s="171"/>
      <c r="S96" s="171"/>
      <c r="T96" s="171"/>
      <c r="U96" s="171"/>
      <c r="V96" s="262"/>
      <c r="W96" s="262"/>
      <c r="X96" s="262"/>
      <c r="Z96" s="180"/>
      <c r="AA96" s="180"/>
    </row>
    <row r="97" spans="1:27" ht="15.75">
      <c r="A97" s="171"/>
      <c r="B97" s="261"/>
      <c r="C97" s="262"/>
      <c r="D97" s="262"/>
      <c r="E97" s="262"/>
      <c r="F97" s="262"/>
      <c r="G97" s="262"/>
      <c r="H97" s="262"/>
      <c r="I97" s="171"/>
      <c r="J97" s="171"/>
      <c r="K97" s="171"/>
      <c r="L97" s="262"/>
      <c r="M97" s="262"/>
      <c r="N97" s="262"/>
      <c r="O97" s="262"/>
      <c r="P97" s="262"/>
      <c r="Q97" s="262"/>
      <c r="R97" s="171"/>
      <c r="S97" s="171"/>
      <c r="T97" s="171"/>
      <c r="U97" s="171"/>
      <c r="V97" s="262"/>
      <c r="W97" s="262"/>
      <c r="X97" s="262"/>
      <c r="Z97" s="180"/>
      <c r="AA97" s="180"/>
    </row>
  </sheetData>
  <autoFilter ref="A8:AA52"/>
  <mergeCells count="26">
    <mergeCell ref="A4:X4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Q6"/>
    <mergeCell ref="Z6:Z7"/>
    <mergeCell ref="AA6:AA7"/>
    <mergeCell ref="AC6:AC7"/>
    <mergeCell ref="AD6:AD7"/>
    <mergeCell ref="O9:Q9"/>
    <mergeCell ref="R6:R7"/>
    <mergeCell ref="S6:U6"/>
    <mergeCell ref="V6:V7"/>
    <mergeCell ref="W6:W7"/>
    <mergeCell ref="X6:X7"/>
  </mergeCells>
  <pageMargins left="0.39374999999999999" right="0.196527777777778" top="0.39374999999999999" bottom="0.196527777777778" header="0.511811023622047" footer="0.511811023622047"/>
  <pageSetup paperSize="9" fitToHeight="0" orientation="landscape" horizontalDpi="300" verticalDpi="300"/>
  <rowBreaks count="1" manualBreakCount="1">
    <brk id="3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97"/>
  <sheetViews>
    <sheetView tabSelected="1" view="pageBreakPreview" zoomScaleNormal="100" zoomScaleSheetLayoutView="100" workbookViewId="0">
      <pane xSplit="2" ySplit="9" topLeftCell="N32" activePane="bottomRight" state="frozen"/>
      <selection pane="topRight" activeCell="T1" sqref="T1"/>
      <selection pane="bottomLeft" activeCell="A51" sqref="A51"/>
      <selection pane="bottomRight" activeCell="X35" sqref="X35"/>
    </sheetView>
  </sheetViews>
  <sheetFormatPr defaultColWidth="9" defaultRowHeight="15"/>
  <cols>
    <col min="1" max="1" width="4.7109375" style="268" customWidth="1"/>
    <col min="2" max="2" width="26.5703125" style="269" customWidth="1"/>
    <col min="3" max="3" width="18.28515625" style="270" customWidth="1"/>
    <col min="4" max="6" width="16.28515625" style="270" customWidth="1"/>
    <col min="7" max="7" width="13.5703125" style="270" customWidth="1"/>
    <col min="8" max="8" width="16.42578125" style="270" customWidth="1"/>
    <col min="9" max="11" width="15.7109375" style="268" customWidth="1"/>
    <col min="12" max="12" width="15.85546875" style="270" customWidth="1"/>
    <col min="13" max="13" width="16.140625" style="270" customWidth="1"/>
    <col min="14" max="14" width="16" style="270" customWidth="1"/>
    <col min="15" max="15" width="12.5703125" style="270" customWidth="1"/>
    <col min="16" max="16" width="12.28515625" style="270" customWidth="1"/>
    <col min="17" max="17" width="10.140625" style="270" customWidth="1"/>
    <col min="18" max="18" width="16.85546875" style="268" customWidth="1"/>
    <col min="19" max="20" width="12.140625" style="268" customWidth="1"/>
    <col min="21" max="21" width="10.5703125" style="268" customWidth="1"/>
    <col min="22" max="22" width="14.85546875" style="270" customWidth="1"/>
    <col min="23" max="24" width="15.28515625" style="270" customWidth="1"/>
    <col min="25" max="16384" width="9" style="272"/>
  </cols>
  <sheetData>
    <row r="1" spans="1:24" ht="16.5" customHeight="1">
      <c r="V1" s="271"/>
      <c r="W1" s="271"/>
      <c r="X1" s="267" t="s">
        <v>297</v>
      </c>
    </row>
    <row r="2" spans="1:24" ht="17.25" customHeight="1">
      <c r="A2" s="273"/>
      <c r="B2" s="274"/>
      <c r="C2" s="274"/>
      <c r="D2" s="274"/>
      <c r="E2" s="274"/>
      <c r="F2" s="274"/>
      <c r="G2" s="274"/>
      <c r="H2" s="274"/>
      <c r="I2" s="273"/>
      <c r="J2" s="273"/>
      <c r="K2" s="273"/>
      <c r="L2" s="274"/>
      <c r="M2" s="274"/>
      <c r="N2" s="274"/>
      <c r="O2" s="274"/>
      <c r="P2" s="274"/>
      <c r="Q2" s="274"/>
      <c r="R2" s="273"/>
      <c r="S2" s="273"/>
      <c r="T2" s="273"/>
      <c r="U2" s="273"/>
      <c r="V2" s="271"/>
      <c r="W2" s="271"/>
      <c r="X2" s="267" t="s">
        <v>286</v>
      </c>
    </row>
    <row r="3" spans="1:24" ht="18" customHeight="1">
      <c r="A3" s="273"/>
      <c r="B3" s="274"/>
      <c r="C3" s="274"/>
      <c r="D3" s="274"/>
      <c r="E3" s="274"/>
      <c r="F3" s="274"/>
      <c r="G3" s="274"/>
      <c r="H3" s="274"/>
      <c r="I3" s="273"/>
      <c r="J3" s="273"/>
      <c r="K3" s="273"/>
      <c r="L3" s="274"/>
      <c r="M3" s="274"/>
      <c r="N3" s="274"/>
      <c r="O3" s="274"/>
      <c r="P3" s="274"/>
      <c r="Q3" s="274"/>
      <c r="R3" s="273"/>
      <c r="S3" s="273"/>
      <c r="T3" s="273"/>
      <c r="U3" s="273"/>
      <c r="V3" s="275"/>
      <c r="W3" s="275"/>
      <c r="X3" s="275"/>
    </row>
    <row r="4" spans="1:24" ht="47.25" customHeight="1">
      <c r="A4" s="375" t="s">
        <v>135</v>
      </c>
      <c r="B4" s="375"/>
      <c r="C4" s="375"/>
      <c r="D4" s="375"/>
      <c r="E4" s="375"/>
      <c r="F4" s="375"/>
      <c r="G4" s="375"/>
      <c r="H4" s="375"/>
      <c r="I4" s="375"/>
      <c r="J4" s="375"/>
      <c r="K4" s="375"/>
      <c r="L4" s="375"/>
      <c r="M4" s="375"/>
      <c r="N4" s="375"/>
      <c r="O4" s="375"/>
      <c r="P4" s="375"/>
      <c r="Q4" s="375"/>
      <c r="R4" s="375"/>
      <c r="S4" s="375"/>
      <c r="T4" s="375"/>
      <c r="U4" s="375"/>
      <c r="V4" s="375"/>
      <c r="W4" s="375"/>
      <c r="X4" s="375"/>
    </row>
    <row r="5" spans="1:24" ht="20.25" customHeight="1">
      <c r="A5" s="276"/>
      <c r="B5" s="277"/>
      <c r="C5" s="278"/>
      <c r="D5" s="278"/>
      <c r="E5" s="278"/>
      <c r="F5" s="278"/>
      <c r="G5" s="277"/>
      <c r="H5" s="277"/>
      <c r="I5" s="276"/>
      <c r="J5" s="276"/>
      <c r="K5" s="276"/>
      <c r="L5" s="277"/>
      <c r="M5" s="277"/>
      <c r="N5" s="277"/>
      <c r="O5" s="277"/>
      <c r="P5" s="277"/>
      <c r="Q5" s="277"/>
      <c r="R5" s="276"/>
      <c r="S5" s="276"/>
      <c r="T5" s="276"/>
      <c r="U5" s="276"/>
      <c r="V5" s="279"/>
      <c r="W5" s="279"/>
      <c r="X5" s="279" t="s">
        <v>136</v>
      </c>
    </row>
    <row r="6" spans="1:24" ht="24" customHeight="1">
      <c r="A6" s="372" t="s">
        <v>137</v>
      </c>
      <c r="B6" s="372" t="s">
        <v>138</v>
      </c>
      <c r="C6" s="372" t="s">
        <v>271</v>
      </c>
      <c r="D6" s="372" t="s">
        <v>272</v>
      </c>
      <c r="E6" s="372" t="s">
        <v>273</v>
      </c>
      <c r="F6" s="372" t="s">
        <v>274</v>
      </c>
      <c r="G6" s="372" t="s">
        <v>275</v>
      </c>
      <c r="H6" s="372" t="s">
        <v>276</v>
      </c>
      <c r="I6" s="372" t="s">
        <v>146</v>
      </c>
      <c r="J6" s="372" t="s">
        <v>147</v>
      </c>
      <c r="K6" s="372" t="s">
        <v>277</v>
      </c>
      <c r="L6" s="372" t="s">
        <v>148</v>
      </c>
      <c r="M6" s="372" t="s">
        <v>278</v>
      </c>
      <c r="N6" s="372" t="s">
        <v>152</v>
      </c>
      <c r="O6" s="372" t="s">
        <v>151</v>
      </c>
      <c r="P6" s="372"/>
      <c r="Q6" s="372"/>
      <c r="R6" s="372" t="s">
        <v>279</v>
      </c>
      <c r="S6" s="372" t="s">
        <v>151</v>
      </c>
      <c r="T6" s="372"/>
      <c r="U6" s="372"/>
      <c r="V6" s="373" t="s">
        <v>287</v>
      </c>
      <c r="W6" s="374" t="s">
        <v>288</v>
      </c>
      <c r="X6" s="374" t="s">
        <v>289</v>
      </c>
    </row>
    <row r="7" spans="1:24" ht="91.5" customHeight="1">
      <c r="A7" s="372"/>
      <c r="B7" s="372"/>
      <c r="C7" s="372"/>
      <c r="D7" s="372"/>
      <c r="E7" s="372"/>
      <c r="F7" s="372"/>
      <c r="G7" s="372"/>
      <c r="H7" s="372"/>
      <c r="I7" s="372"/>
      <c r="J7" s="372"/>
      <c r="K7" s="372"/>
      <c r="L7" s="372"/>
      <c r="M7" s="372"/>
      <c r="N7" s="372"/>
      <c r="O7" s="280" t="s">
        <v>158</v>
      </c>
      <c r="P7" s="280" t="s">
        <v>159</v>
      </c>
      <c r="Q7" s="280" t="s">
        <v>160</v>
      </c>
      <c r="R7" s="372"/>
      <c r="S7" s="280" t="s">
        <v>158</v>
      </c>
      <c r="T7" s="280" t="s">
        <v>159</v>
      </c>
      <c r="U7" s="280" t="s">
        <v>160</v>
      </c>
      <c r="V7" s="373"/>
      <c r="W7" s="374"/>
      <c r="X7" s="374"/>
    </row>
    <row r="8" spans="1:24" ht="12" customHeight="1">
      <c r="A8" s="281">
        <v>1</v>
      </c>
      <c r="B8" s="281">
        <v>2</v>
      </c>
      <c r="C8" s="281">
        <v>3</v>
      </c>
      <c r="D8" s="281">
        <v>4</v>
      </c>
      <c r="E8" s="281">
        <v>5</v>
      </c>
      <c r="F8" s="281">
        <v>6</v>
      </c>
      <c r="G8" s="281">
        <v>7</v>
      </c>
      <c r="H8" s="281">
        <v>8</v>
      </c>
      <c r="I8" s="281">
        <v>9</v>
      </c>
      <c r="J8" s="281">
        <v>10</v>
      </c>
      <c r="K8" s="281">
        <v>11</v>
      </c>
      <c r="L8" s="281">
        <v>12</v>
      </c>
      <c r="M8" s="281">
        <v>12</v>
      </c>
      <c r="N8" s="281">
        <v>13</v>
      </c>
      <c r="O8" s="281">
        <v>14</v>
      </c>
      <c r="P8" s="281">
        <v>15</v>
      </c>
      <c r="Q8" s="281">
        <v>16</v>
      </c>
      <c r="R8" s="281">
        <v>17</v>
      </c>
      <c r="S8" s="281">
        <v>18</v>
      </c>
      <c r="T8" s="281">
        <v>19</v>
      </c>
      <c r="U8" s="281">
        <v>20</v>
      </c>
      <c r="V8" s="281">
        <v>21</v>
      </c>
      <c r="W8" s="281">
        <v>22</v>
      </c>
      <c r="X8" s="281">
        <v>23</v>
      </c>
    </row>
    <row r="9" spans="1:24" ht="43.5" customHeight="1">
      <c r="A9" s="282"/>
      <c r="B9" s="283"/>
      <c r="C9" s="282" t="s">
        <v>161</v>
      </c>
      <c r="D9" s="282" t="s">
        <v>161</v>
      </c>
      <c r="E9" s="282" t="s">
        <v>162</v>
      </c>
      <c r="F9" s="282" t="s">
        <v>163</v>
      </c>
      <c r="G9" s="282" t="s">
        <v>163</v>
      </c>
      <c r="H9" s="282" t="s">
        <v>164</v>
      </c>
      <c r="I9" s="282" t="s">
        <v>165</v>
      </c>
      <c r="J9" s="282" t="s">
        <v>166</v>
      </c>
      <c r="K9" s="282" t="s">
        <v>167</v>
      </c>
      <c r="L9" s="282" t="s">
        <v>168</v>
      </c>
      <c r="M9" s="282" t="s">
        <v>169</v>
      </c>
      <c r="N9" s="282" t="s">
        <v>170</v>
      </c>
      <c r="O9" s="371" t="s">
        <v>280</v>
      </c>
      <c r="P9" s="371"/>
      <c r="Q9" s="371"/>
      <c r="R9" s="282" t="s">
        <v>172</v>
      </c>
      <c r="S9" s="282" t="s">
        <v>296</v>
      </c>
      <c r="T9" s="282" t="s">
        <v>174</v>
      </c>
      <c r="U9" s="282" t="s">
        <v>175</v>
      </c>
      <c r="V9" s="282" t="s">
        <v>176</v>
      </c>
      <c r="W9" s="282" t="s">
        <v>177</v>
      </c>
      <c r="X9" s="282" t="s">
        <v>178</v>
      </c>
    </row>
    <row r="10" spans="1:24" ht="42.75" customHeight="1">
      <c r="A10" s="284" t="s">
        <v>180</v>
      </c>
      <c r="B10" s="285" t="s">
        <v>181</v>
      </c>
      <c r="C10" s="286">
        <v>92339</v>
      </c>
      <c r="D10" s="287">
        <v>3890</v>
      </c>
      <c r="E10" s="286">
        <v>1978.1276778063411</v>
      </c>
      <c r="F10" s="287">
        <v>4366.0737599999993</v>
      </c>
      <c r="G10" s="288">
        <v>1.0720000000000001</v>
      </c>
      <c r="H10" s="288">
        <v>1.0469999999999999</v>
      </c>
      <c r="I10" s="286">
        <v>116323.67143888358</v>
      </c>
      <c r="J10" s="286">
        <v>120976.61829643893</v>
      </c>
      <c r="K10" s="286">
        <v>125815.68302829649</v>
      </c>
      <c r="L10" s="286">
        <v>0.9</v>
      </c>
      <c r="M10" s="286">
        <v>104691.30429499522</v>
      </c>
      <c r="N10" s="286">
        <v>36943.876934839682</v>
      </c>
      <c r="O10" s="286">
        <v>25907.854439999999</v>
      </c>
      <c r="P10" s="286">
        <v>7824.1720408799993</v>
      </c>
      <c r="Q10" s="286">
        <v>3211.8504539596802</v>
      </c>
      <c r="R10" s="286">
        <v>38664.210285364556</v>
      </c>
      <c r="S10" s="286">
        <v>27229.155016439996</v>
      </c>
      <c r="T10" s="286">
        <v>8223.2048149648781</v>
      </c>
      <c r="U10" s="286">
        <v>3211.8504539596802</v>
      </c>
      <c r="V10" s="286">
        <v>143355.61458035978</v>
      </c>
      <c r="W10" s="286">
        <v>147543.36675215961</v>
      </c>
      <c r="X10" s="286">
        <v>151898.32501083141</v>
      </c>
    </row>
    <row r="11" spans="1:24" ht="28.5" customHeight="1">
      <c r="A11" s="291" t="s">
        <v>182</v>
      </c>
      <c r="B11" s="292" t="s">
        <v>183</v>
      </c>
      <c r="C11" s="293">
        <v>11024.760000000002</v>
      </c>
      <c r="D11" s="294">
        <v>666</v>
      </c>
      <c r="E11" s="293">
        <v>1379.4744744744748</v>
      </c>
      <c r="F11" s="294">
        <v>747.50774400000012</v>
      </c>
      <c r="G11" s="295">
        <v>1.0720000000000001</v>
      </c>
      <c r="H11" s="295">
        <v>1.0469999999999999</v>
      </c>
      <c r="I11" s="293">
        <v>13888.395585099976</v>
      </c>
      <c r="J11" s="293">
        <v>14443.93140850397</v>
      </c>
      <c r="K11" s="293">
        <v>15021.688664844129</v>
      </c>
      <c r="L11" s="293">
        <v>0.9</v>
      </c>
      <c r="M11" s="293">
        <v>12499.556026589979</v>
      </c>
      <c r="N11" s="293">
        <v>11560.521315</v>
      </c>
      <c r="O11" s="296">
        <v>8114.5325000000003</v>
      </c>
      <c r="P11" s="293">
        <v>2450.5888150000001</v>
      </c>
      <c r="Q11" s="293">
        <v>995.4</v>
      </c>
      <c r="R11" s="293">
        <v>12099.342502064999</v>
      </c>
      <c r="S11" s="293">
        <v>8528.3736575000003</v>
      </c>
      <c r="T11" s="293">
        <v>2575.5688445649998</v>
      </c>
      <c r="U11" s="293">
        <v>995.40000000000009</v>
      </c>
      <c r="V11" s="293">
        <v>24598.898528654976</v>
      </c>
      <c r="W11" s="293">
        <v>25098.880769718569</v>
      </c>
      <c r="X11" s="293">
        <v>25618.877453009158</v>
      </c>
    </row>
    <row r="12" spans="1:24" ht="28.5" customHeight="1">
      <c r="A12" s="297" t="s">
        <v>184</v>
      </c>
      <c r="B12" s="298" t="s">
        <v>185</v>
      </c>
      <c r="C12" s="299">
        <v>5690.1</v>
      </c>
      <c r="D12" s="300">
        <v>427</v>
      </c>
      <c r="E12" s="299">
        <v>1110.4800936768149</v>
      </c>
      <c r="F12" s="300">
        <v>479.25796800000001</v>
      </c>
      <c r="G12" s="301">
        <v>1.0720000000000001</v>
      </c>
      <c r="H12" s="301">
        <v>1.0469999999999999</v>
      </c>
      <c r="I12" s="302">
        <v>7168.0798238489851</v>
      </c>
      <c r="J12" s="299">
        <v>7454.8030168029445</v>
      </c>
      <c r="K12" s="299">
        <v>7752.9951374750626</v>
      </c>
      <c r="L12" s="299">
        <v>0.9</v>
      </c>
      <c r="M12" s="299">
        <v>6451.2718414640867</v>
      </c>
      <c r="N12" s="299">
        <v>7282.4712880000006</v>
      </c>
      <c r="O12" s="299">
        <v>5107.0439999999999</v>
      </c>
      <c r="P12" s="299">
        <v>1542.327288</v>
      </c>
      <c r="Q12" s="299">
        <v>633.1</v>
      </c>
      <c r="R12" s="299">
        <v>7621.5892236879999</v>
      </c>
      <c r="S12" s="299">
        <v>5367.5032439999995</v>
      </c>
      <c r="T12" s="299">
        <v>1620.9859796879998</v>
      </c>
      <c r="U12" s="299">
        <v>633.1</v>
      </c>
      <c r="V12" s="299">
        <v>14072.861065152087</v>
      </c>
      <c r="W12" s="299">
        <v>14330.91193881065</v>
      </c>
      <c r="X12" s="299">
        <v>14599.300000000001</v>
      </c>
    </row>
    <row r="13" spans="1:24" ht="28.5" customHeight="1">
      <c r="A13" s="297" t="s">
        <v>186</v>
      </c>
      <c r="B13" s="298" t="s">
        <v>203</v>
      </c>
      <c r="C13" s="299">
        <v>189.7</v>
      </c>
      <c r="D13" s="300">
        <v>7</v>
      </c>
      <c r="E13" s="299">
        <v>2258.3333333333335</v>
      </c>
      <c r="F13" s="300">
        <v>7.8566880000000001</v>
      </c>
      <c r="G13" s="301">
        <v>1.0720000000000001</v>
      </c>
      <c r="H13" s="301">
        <v>1.0469999999999999</v>
      </c>
      <c r="I13" s="302">
        <v>238.97378650360324</v>
      </c>
      <c r="J13" s="299">
        <v>248.53273796374737</v>
      </c>
      <c r="K13" s="299">
        <v>258.47404748229729</v>
      </c>
      <c r="L13" s="299">
        <v>0.9</v>
      </c>
      <c r="M13" s="299">
        <v>215.07640785324293</v>
      </c>
      <c r="N13" s="299">
        <v>434.84690000000001</v>
      </c>
      <c r="O13" s="299">
        <v>305.95</v>
      </c>
      <c r="P13" s="299">
        <v>92.396899999999988</v>
      </c>
      <c r="Q13" s="299">
        <v>36.5</v>
      </c>
      <c r="R13" s="299">
        <v>455.16259189999994</v>
      </c>
      <c r="S13" s="299">
        <v>321.55344999999994</v>
      </c>
      <c r="T13" s="299">
        <v>97.109141899999983</v>
      </c>
      <c r="U13" s="299">
        <v>36.5</v>
      </c>
      <c r="V13" s="299">
        <v>670.23899975324287</v>
      </c>
      <c r="W13" s="299">
        <v>678.8420560673726</v>
      </c>
      <c r="X13" s="299">
        <v>687.7892346340675</v>
      </c>
    </row>
    <row r="14" spans="1:24" ht="28.5" customHeight="1">
      <c r="A14" s="297" t="s">
        <v>188</v>
      </c>
      <c r="B14" s="298" t="s">
        <v>187</v>
      </c>
      <c r="C14" s="299">
        <v>304.89999999999998</v>
      </c>
      <c r="D14" s="300">
        <v>38</v>
      </c>
      <c r="E14" s="299">
        <v>668.64035087719299</v>
      </c>
      <c r="F14" s="300">
        <v>42.650592000000003</v>
      </c>
      <c r="G14" s="301">
        <v>1.0720000000000001</v>
      </c>
      <c r="H14" s="301">
        <v>1.0469999999999999</v>
      </c>
      <c r="I14" s="302">
        <v>384.09650766973442</v>
      </c>
      <c r="J14" s="299">
        <v>399.4603679765238</v>
      </c>
      <c r="K14" s="299">
        <v>415.43878269558479</v>
      </c>
      <c r="L14" s="299">
        <v>0.9</v>
      </c>
      <c r="M14" s="299">
        <v>345.68685690276101</v>
      </c>
      <c r="N14" s="299">
        <v>529.74074399999995</v>
      </c>
      <c r="O14" s="299">
        <v>348.572</v>
      </c>
      <c r="P14" s="299">
        <v>105.268744</v>
      </c>
      <c r="Q14" s="299">
        <v>75.900000000000006</v>
      </c>
      <c r="R14" s="299">
        <v>552.8866219439999</v>
      </c>
      <c r="S14" s="299">
        <v>366.34917199999995</v>
      </c>
      <c r="T14" s="299">
        <v>110.63744994399998</v>
      </c>
      <c r="U14" s="299">
        <v>75.900000000000006</v>
      </c>
      <c r="V14" s="299">
        <v>898.57347884676096</v>
      </c>
      <c r="W14" s="299">
        <v>912.40095312287133</v>
      </c>
      <c r="X14" s="299">
        <v>926.7815263700262</v>
      </c>
    </row>
    <row r="15" spans="1:24" ht="28.5" customHeight="1">
      <c r="A15" s="297" t="s">
        <v>190</v>
      </c>
      <c r="B15" s="298" t="s">
        <v>189</v>
      </c>
      <c r="C15" s="299">
        <v>1576.4</v>
      </c>
      <c r="D15" s="300">
        <v>38</v>
      </c>
      <c r="E15" s="299">
        <v>3457.0175438596489</v>
      </c>
      <c r="F15" s="300">
        <v>42.650592000000003</v>
      </c>
      <c r="G15" s="301">
        <v>1.0720000000000001</v>
      </c>
      <c r="H15" s="301">
        <v>1.0469999999999999</v>
      </c>
      <c r="I15" s="302">
        <v>1985.8633476240384</v>
      </c>
      <c r="J15" s="299">
        <v>2065.2978815289998</v>
      </c>
      <c r="K15" s="299">
        <v>2147.9097967901598</v>
      </c>
      <c r="L15" s="299">
        <v>0.9</v>
      </c>
      <c r="M15" s="299">
        <v>1787.2770128616346</v>
      </c>
      <c r="N15" s="299">
        <v>471.32562300000001</v>
      </c>
      <c r="O15" s="299">
        <v>331.5865</v>
      </c>
      <c r="P15" s="299">
        <v>100.139123</v>
      </c>
      <c r="Q15" s="299">
        <v>39.6</v>
      </c>
      <c r="R15" s="299">
        <v>493.34362977300003</v>
      </c>
      <c r="S15" s="299">
        <v>348.4974115</v>
      </c>
      <c r="T15" s="299">
        <v>105.246218273</v>
      </c>
      <c r="U15" s="299">
        <v>39.6</v>
      </c>
      <c r="V15" s="299">
        <v>2280.6206426346348</v>
      </c>
      <c r="W15" s="299">
        <v>2352.1117231490998</v>
      </c>
      <c r="X15" s="299">
        <v>2426.4624468841439</v>
      </c>
    </row>
    <row r="16" spans="1:24" ht="28.5" customHeight="1">
      <c r="A16" s="297" t="s">
        <v>192</v>
      </c>
      <c r="B16" s="298" t="s">
        <v>191</v>
      </c>
      <c r="C16" s="299">
        <v>1154.3599999999999</v>
      </c>
      <c r="D16" s="300">
        <v>48</v>
      </c>
      <c r="E16" s="299">
        <v>2004.0972222222224</v>
      </c>
      <c r="F16" s="300">
        <v>53.874431999999999</v>
      </c>
      <c r="G16" s="301">
        <v>1.0720000000000001</v>
      </c>
      <c r="H16" s="301">
        <v>1.0469999999999999</v>
      </c>
      <c r="I16" s="302">
        <v>1454.2002118518683</v>
      </c>
      <c r="J16" s="299">
        <v>1512.3682203259432</v>
      </c>
      <c r="K16" s="299">
        <v>1572.8629491389809</v>
      </c>
      <c r="L16" s="299">
        <v>0.9</v>
      </c>
      <c r="M16" s="299">
        <v>1308.7801906666814</v>
      </c>
      <c r="N16" s="299">
        <v>509.00323400000002</v>
      </c>
      <c r="O16" s="299">
        <v>358.06700000000001</v>
      </c>
      <c r="P16" s="299">
        <v>108.136234</v>
      </c>
      <c r="Q16" s="299">
        <v>42.8</v>
      </c>
      <c r="R16" s="299">
        <v>532.77959893399998</v>
      </c>
      <c r="S16" s="299">
        <v>376.328417</v>
      </c>
      <c r="T16" s="299">
        <v>113.65118193399999</v>
      </c>
      <c r="U16" s="299">
        <v>42.8</v>
      </c>
      <c r="V16" s="299">
        <v>1841.5597896006814</v>
      </c>
      <c r="W16" s="299">
        <v>1893.9109972273488</v>
      </c>
      <c r="X16" s="299">
        <v>1948.3562531590828</v>
      </c>
    </row>
    <row r="17" spans="1:24" ht="28.5" customHeight="1">
      <c r="A17" s="297" t="s">
        <v>194</v>
      </c>
      <c r="B17" s="298" t="s">
        <v>193</v>
      </c>
      <c r="C17" s="299">
        <v>433.2</v>
      </c>
      <c r="D17" s="300">
        <v>22</v>
      </c>
      <c r="E17" s="299">
        <v>1640.909090909091</v>
      </c>
      <c r="F17" s="300">
        <v>24.692448000000002</v>
      </c>
      <c r="G17" s="301">
        <v>1.0720000000000001</v>
      </c>
      <c r="H17" s="301">
        <v>1.0469999999999999</v>
      </c>
      <c r="I17" s="302">
        <v>545.72189938513918</v>
      </c>
      <c r="J17" s="299">
        <v>567.55077536054478</v>
      </c>
      <c r="K17" s="299">
        <v>590.25280637496655</v>
      </c>
      <c r="L17" s="299">
        <v>0.9</v>
      </c>
      <c r="M17" s="299">
        <v>491.14970944662525</v>
      </c>
      <c r="N17" s="299">
        <v>458.93007100000005</v>
      </c>
      <c r="O17" s="299">
        <v>328.21050000000002</v>
      </c>
      <c r="P17" s="299">
        <v>99.119571000000008</v>
      </c>
      <c r="Q17" s="299">
        <v>31.6</v>
      </c>
      <c r="R17" s="299">
        <v>480.72390462099997</v>
      </c>
      <c r="S17" s="299">
        <v>344.94923549999999</v>
      </c>
      <c r="T17" s="299">
        <v>104.17466912099999</v>
      </c>
      <c r="U17" s="299">
        <v>31.6</v>
      </c>
      <c r="V17" s="299">
        <v>971.87361406762523</v>
      </c>
      <c r="W17" s="299">
        <v>991.51960244549036</v>
      </c>
      <c r="X17" s="299">
        <v>1011.9514303584699</v>
      </c>
    </row>
    <row r="18" spans="1:24" ht="28.5" customHeight="1">
      <c r="A18" s="297" t="s">
        <v>196</v>
      </c>
      <c r="B18" s="298" t="s">
        <v>195</v>
      </c>
      <c r="C18" s="299">
        <v>485.1</v>
      </c>
      <c r="D18" s="300">
        <v>25</v>
      </c>
      <c r="E18" s="299">
        <v>1617</v>
      </c>
      <c r="F18" s="300">
        <v>28.0596</v>
      </c>
      <c r="G18" s="301">
        <v>1.0720000000000001</v>
      </c>
      <c r="H18" s="301">
        <v>1.0469999999999999</v>
      </c>
      <c r="I18" s="302">
        <v>611.10270866050553</v>
      </c>
      <c r="J18" s="299">
        <v>635.54681700692572</v>
      </c>
      <c r="K18" s="299">
        <v>660.96868968720275</v>
      </c>
      <c r="L18" s="299">
        <v>0.9</v>
      </c>
      <c r="M18" s="299">
        <v>549.99243779445499</v>
      </c>
      <c r="N18" s="299">
        <v>473.52880999999996</v>
      </c>
      <c r="O18" s="299">
        <v>338.65499999999997</v>
      </c>
      <c r="P18" s="299">
        <v>102.27380999999998</v>
      </c>
      <c r="Q18" s="299">
        <v>32.6</v>
      </c>
      <c r="R18" s="299">
        <v>496.01617930999993</v>
      </c>
      <c r="S18" s="299">
        <v>355.92640499999993</v>
      </c>
      <c r="T18" s="299">
        <v>107.48977430999997</v>
      </c>
      <c r="U18" s="299">
        <v>32.6</v>
      </c>
      <c r="V18" s="299">
        <v>1046.008617104455</v>
      </c>
      <c r="W18" s="299">
        <v>1068.0083146162331</v>
      </c>
      <c r="X18" s="299">
        <v>1090.8880000284823</v>
      </c>
    </row>
    <row r="19" spans="1:24" ht="28.5" customHeight="1">
      <c r="A19" s="297" t="s">
        <v>198</v>
      </c>
      <c r="B19" s="298" t="s">
        <v>197</v>
      </c>
      <c r="C19" s="299">
        <v>432.6</v>
      </c>
      <c r="D19" s="300">
        <v>34</v>
      </c>
      <c r="E19" s="299">
        <v>1060.2941176470588</v>
      </c>
      <c r="F19" s="300">
        <v>38.161055999999995</v>
      </c>
      <c r="G19" s="301">
        <v>1.0720000000000001</v>
      </c>
      <c r="H19" s="301">
        <v>1.0469999999999999</v>
      </c>
      <c r="I19" s="302">
        <v>544.9660518790655</v>
      </c>
      <c r="J19" s="299">
        <v>566.76469395422816</v>
      </c>
      <c r="K19" s="299">
        <v>589.43528171239734</v>
      </c>
      <c r="L19" s="299">
        <v>0.9</v>
      </c>
      <c r="M19" s="299">
        <v>490.46944669115896</v>
      </c>
      <c r="N19" s="299">
        <v>450.31035300000002</v>
      </c>
      <c r="O19" s="299">
        <v>324.20150000000001</v>
      </c>
      <c r="P19" s="299">
        <v>97.908852999999993</v>
      </c>
      <c r="Q19" s="299">
        <v>28.2</v>
      </c>
      <c r="R19" s="299">
        <v>471.83798100299998</v>
      </c>
      <c r="S19" s="299">
        <v>340.73577649999999</v>
      </c>
      <c r="T19" s="299">
        <v>102.90220450299999</v>
      </c>
      <c r="U19" s="299">
        <v>28.2</v>
      </c>
      <c r="V19" s="299">
        <v>962.30742769415895</v>
      </c>
      <c r="W19" s="299">
        <v>981.92620556180532</v>
      </c>
      <c r="X19" s="299">
        <v>1002.3297345441576</v>
      </c>
    </row>
    <row r="20" spans="1:24" ht="28.5" customHeight="1">
      <c r="A20" s="297" t="s">
        <v>200</v>
      </c>
      <c r="B20" s="298" t="s">
        <v>199</v>
      </c>
      <c r="C20" s="299">
        <v>689.9</v>
      </c>
      <c r="D20" s="300">
        <v>22</v>
      </c>
      <c r="E20" s="299">
        <v>2613.2575757575755</v>
      </c>
      <c r="F20" s="300">
        <v>24.692448000000002</v>
      </c>
      <c r="G20" s="301">
        <v>1.0720000000000001</v>
      </c>
      <c r="H20" s="301">
        <v>1.0469999999999999</v>
      </c>
      <c r="I20" s="302">
        <v>869.09865740029454</v>
      </c>
      <c r="J20" s="299">
        <v>903.86260369630634</v>
      </c>
      <c r="K20" s="299">
        <v>940.01710784415866</v>
      </c>
      <c r="L20" s="299">
        <v>0.9</v>
      </c>
      <c r="M20" s="299">
        <v>782.18879166026511</v>
      </c>
      <c r="N20" s="299">
        <v>456.67187999999999</v>
      </c>
      <c r="O20" s="299">
        <v>324.94</v>
      </c>
      <c r="P20" s="299">
        <v>98.131879999999995</v>
      </c>
      <c r="Q20" s="299">
        <v>33.6</v>
      </c>
      <c r="R20" s="299">
        <v>478.24854587999999</v>
      </c>
      <c r="S20" s="299">
        <v>341.51193999999998</v>
      </c>
      <c r="T20" s="299">
        <v>103.13660587999999</v>
      </c>
      <c r="U20" s="299">
        <v>33.6</v>
      </c>
      <c r="V20" s="299">
        <v>1260.4373375402652</v>
      </c>
      <c r="W20" s="299">
        <v>1291.7248892066757</v>
      </c>
      <c r="X20" s="299">
        <v>1324.2639429397427</v>
      </c>
    </row>
    <row r="21" spans="1:24" ht="28.5" customHeight="1">
      <c r="A21" s="297" t="s">
        <v>202</v>
      </c>
      <c r="B21" s="298" t="s">
        <v>201</v>
      </c>
      <c r="C21" s="299">
        <v>68.5</v>
      </c>
      <c r="D21" s="300">
        <v>5</v>
      </c>
      <c r="E21" s="299">
        <v>1141.6666666666667</v>
      </c>
      <c r="F21" s="300">
        <v>5.6119199999999996</v>
      </c>
      <c r="G21" s="301">
        <v>1.0720000000000001</v>
      </c>
      <c r="H21" s="301">
        <v>1.0469999999999999</v>
      </c>
      <c r="I21" s="302">
        <v>86.292590276735993</v>
      </c>
      <c r="J21" s="299">
        <v>89.744293887805441</v>
      </c>
      <c r="K21" s="299">
        <v>93.334065643317658</v>
      </c>
      <c r="L21" s="299">
        <v>0.9</v>
      </c>
      <c r="M21" s="299">
        <v>77.663331249062395</v>
      </c>
      <c r="N21" s="299">
        <v>493.69241199999999</v>
      </c>
      <c r="O21" s="299">
        <v>347.30599999999998</v>
      </c>
      <c r="P21" s="299">
        <v>104.88641199999999</v>
      </c>
      <c r="Q21" s="299">
        <v>41.5</v>
      </c>
      <c r="R21" s="299">
        <v>516.75422501200001</v>
      </c>
      <c r="S21" s="299">
        <v>365.01860599999998</v>
      </c>
      <c r="T21" s="299">
        <v>110.23561901199999</v>
      </c>
      <c r="U21" s="299">
        <v>41.5</v>
      </c>
      <c r="V21" s="299">
        <v>594.41755626106237</v>
      </c>
      <c r="W21" s="299">
        <v>597.52408951102495</v>
      </c>
      <c r="X21" s="299">
        <v>600.75488409098591</v>
      </c>
    </row>
    <row r="22" spans="1:24" ht="42.6" customHeight="1">
      <c r="A22" s="291" t="s">
        <v>204</v>
      </c>
      <c r="B22" s="292" t="s">
        <v>290</v>
      </c>
      <c r="C22" s="293">
        <v>9108.23</v>
      </c>
      <c r="D22" s="294">
        <v>482</v>
      </c>
      <c r="E22" s="293">
        <v>1574.728561549101</v>
      </c>
      <c r="F22" s="294">
        <v>540.98908800000004</v>
      </c>
      <c r="G22" s="295">
        <v>1.0720000000000001</v>
      </c>
      <c r="H22" s="295">
        <v>1.0469999999999999</v>
      </c>
      <c r="I22" s="293">
        <v>11474.054883741244</v>
      </c>
      <c r="J22" s="293">
        <v>11933.017079090894</v>
      </c>
      <c r="K22" s="293">
        <v>12410.33776225453</v>
      </c>
      <c r="L22" s="293">
        <v>0.9</v>
      </c>
      <c r="M22" s="293">
        <v>10326.64939536712</v>
      </c>
      <c r="N22" s="293">
        <v>3337.6911460000001</v>
      </c>
      <c r="O22" s="296">
        <v>2340.623</v>
      </c>
      <c r="P22" s="293">
        <v>706.86814600000002</v>
      </c>
      <c r="Q22" s="296">
        <v>290.2</v>
      </c>
      <c r="R22" s="293">
        <v>3493.1131944459994</v>
      </c>
      <c r="S22" s="293">
        <v>2459.9947729999999</v>
      </c>
      <c r="T22" s="293">
        <v>742.91842144599991</v>
      </c>
      <c r="U22" s="293">
        <v>290.2</v>
      </c>
      <c r="V22" s="293">
        <v>13819.762589813117</v>
      </c>
      <c r="W22" s="293">
        <v>14232.828565627804</v>
      </c>
      <c r="X22" s="293">
        <v>14662.417180475077</v>
      </c>
    </row>
    <row r="23" spans="1:24" ht="28.5" hidden="1" customHeight="1">
      <c r="A23" s="297" t="s">
        <v>206</v>
      </c>
      <c r="B23" s="298" t="s">
        <v>207</v>
      </c>
      <c r="C23" s="299">
        <v>4237.1000000000004</v>
      </c>
      <c r="D23" s="300">
        <v>308</v>
      </c>
      <c r="E23" s="299">
        <v>1146.4015151515152</v>
      </c>
      <c r="F23" s="300">
        <v>345.69427200000001</v>
      </c>
      <c r="G23" s="301">
        <v>1.0720000000000001</v>
      </c>
      <c r="H23" s="301">
        <v>1.0469999999999999</v>
      </c>
      <c r="I23" s="293">
        <v>5337.6691133074182</v>
      </c>
      <c r="J23" s="299">
        <v>5551.1758778397152</v>
      </c>
      <c r="K23" s="299">
        <v>5773.2229129533043</v>
      </c>
      <c r="L23" s="299">
        <v>0.9</v>
      </c>
      <c r="M23" s="299">
        <v>4803.9022019766762</v>
      </c>
      <c r="N23" s="299">
        <v>1444.4029609999998</v>
      </c>
      <c r="O23" s="299">
        <v>1012.9055</v>
      </c>
      <c r="P23" s="299">
        <v>305.89746099999996</v>
      </c>
      <c r="Q23" s="299">
        <v>125.6</v>
      </c>
      <c r="R23" s="299">
        <v>1511.6619120109999</v>
      </c>
      <c r="S23" s="299">
        <v>1064.5636804999999</v>
      </c>
      <c r="T23" s="299">
        <v>321.49823151099997</v>
      </c>
      <c r="U23" s="299">
        <v>125.6</v>
      </c>
      <c r="V23" s="299">
        <v>6315.5641139876761</v>
      </c>
      <c r="W23" s="299">
        <v>6507.7202020667437</v>
      </c>
      <c r="X23" s="299">
        <v>6707.5625336689736</v>
      </c>
    </row>
    <row r="24" spans="1:24" ht="28.5" hidden="1" customHeight="1">
      <c r="A24" s="297" t="s">
        <v>208</v>
      </c>
      <c r="B24" s="298" t="s">
        <v>209</v>
      </c>
      <c r="C24" s="299">
        <v>4553.13</v>
      </c>
      <c r="D24" s="300">
        <v>163</v>
      </c>
      <c r="E24" s="299">
        <v>2327.7760736196319</v>
      </c>
      <c r="F24" s="300">
        <v>182.94859200000002</v>
      </c>
      <c r="G24" s="301">
        <v>1.0720000000000001</v>
      </c>
      <c r="H24" s="301">
        <v>1.0469999999999999</v>
      </c>
      <c r="I24" s="293">
        <v>5735.7865922148167</v>
      </c>
      <c r="J24" s="299">
        <v>5965.2180559034095</v>
      </c>
      <c r="K24" s="299">
        <v>6203.8267781395461</v>
      </c>
      <c r="L24" s="299">
        <v>0.9</v>
      </c>
      <c r="M24" s="299">
        <v>5162.2079329933349</v>
      </c>
      <c r="N24" s="299">
        <v>1427.65589</v>
      </c>
      <c r="O24" s="299">
        <v>1001.1950000000001</v>
      </c>
      <c r="P24" s="299">
        <v>302.36088999999998</v>
      </c>
      <c r="Q24" s="299">
        <v>124.1</v>
      </c>
      <c r="R24" s="299">
        <v>1494.1372403899998</v>
      </c>
      <c r="S24" s="299">
        <v>1052.2559449999999</v>
      </c>
      <c r="T24" s="299">
        <v>317.78129538999997</v>
      </c>
      <c r="U24" s="299">
        <v>124.1</v>
      </c>
      <c r="V24" s="299">
        <v>6656.3451733833344</v>
      </c>
      <c r="W24" s="299">
        <v>6862.8334907030685</v>
      </c>
      <c r="X24" s="299">
        <v>7077.5813407155911</v>
      </c>
    </row>
    <row r="25" spans="1:24" ht="28.5" hidden="1" customHeight="1">
      <c r="A25" s="297" t="s">
        <v>210</v>
      </c>
      <c r="B25" s="298" t="s">
        <v>211</v>
      </c>
      <c r="C25" s="299">
        <v>318</v>
      </c>
      <c r="D25" s="300">
        <v>11</v>
      </c>
      <c r="E25" s="299">
        <v>2409.090909090909</v>
      </c>
      <c r="F25" s="300">
        <v>12.346224000000001</v>
      </c>
      <c r="G25" s="301">
        <v>1.0720000000000001</v>
      </c>
      <c r="H25" s="301">
        <v>1.0469999999999999</v>
      </c>
      <c r="I25" s="293">
        <v>400.59917821900797</v>
      </c>
      <c r="J25" s="299">
        <v>416.62314534776829</v>
      </c>
      <c r="K25" s="299">
        <v>433.28807116167906</v>
      </c>
      <c r="L25" s="299">
        <v>0.9</v>
      </c>
      <c r="M25" s="299">
        <v>360.53926039710717</v>
      </c>
      <c r="N25" s="299">
        <v>465.632295</v>
      </c>
      <c r="O25" s="299">
        <v>326.52249999999998</v>
      </c>
      <c r="P25" s="299">
        <v>98.609794999999991</v>
      </c>
      <c r="Q25" s="299">
        <v>40.5</v>
      </c>
      <c r="R25" s="299">
        <v>487.31404204499995</v>
      </c>
      <c r="S25" s="299">
        <v>343.17514749999998</v>
      </c>
      <c r="T25" s="299">
        <v>103.63889454499999</v>
      </c>
      <c r="U25" s="299">
        <v>40.5</v>
      </c>
      <c r="V25" s="299">
        <v>847.85330244210718</v>
      </c>
      <c r="W25" s="299">
        <v>862.27487285799134</v>
      </c>
      <c r="X25" s="299">
        <v>877.27330609051114</v>
      </c>
    </row>
    <row r="26" spans="1:24" ht="28.5" customHeight="1">
      <c r="A26" s="291" t="s">
        <v>212</v>
      </c>
      <c r="B26" s="292" t="s">
        <v>295</v>
      </c>
      <c r="C26" s="293">
        <v>5451.1</v>
      </c>
      <c r="D26" s="294">
        <v>143</v>
      </c>
      <c r="E26" s="293">
        <v>3176.6317016317021</v>
      </c>
      <c r="F26" s="294">
        <v>161.62329600000001</v>
      </c>
      <c r="G26" s="295">
        <v>1.0720000000000001</v>
      </c>
      <c r="H26" s="295">
        <v>1.0469999999999999</v>
      </c>
      <c r="I26" s="293">
        <v>6915.0215502508563</v>
      </c>
      <c r="J26" s="293">
        <v>7141.680589953522</v>
      </c>
      <c r="K26" s="293">
        <v>7427.3478135516616</v>
      </c>
      <c r="L26" s="293">
        <v>0.9</v>
      </c>
      <c r="M26" s="293">
        <v>6223.5193952257705</v>
      </c>
      <c r="N26" s="293">
        <v>2459.946641</v>
      </c>
      <c r="O26" s="296">
        <v>1738.7455</v>
      </c>
      <c r="P26" s="293">
        <v>525.10114099999998</v>
      </c>
      <c r="Q26" s="293">
        <v>196.1</v>
      </c>
      <c r="R26" s="293">
        <v>2575.4028196909999</v>
      </c>
      <c r="S26" s="293">
        <v>1827.4215204999998</v>
      </c>
      <c r="T26" s="293">
        <v>551.88129919099993</v>
      </c>
      <c r="U26" s="293">
        <v>196.1</v>
      </c>
      <c r="V26" s="293">
        <v>8755.6589638167006</v>
      </c>
      <c r="W26" s="293">
        <v>9002.8709842381704</v>
      </c>
      <c r="X26" s="293">
        <v>9259.971485476497</v>
      </c>
    </row>
    <row r="27" spans="1:24" ht="28.5" customHeight="1">
      <c r="A27" s="297" t="s">
        <v>214</v>
      </c>
      <c r="B27" s="298" t="s">
        <v>215</v>
      </c>
      <c r="C27" s="299">
        <v>1816.3</v>
      </c>
      <c r="D27" s="300">
        <v>52</v>
      </c>
      <c r="E27" s="299">
        <v>2910.7371794871797</v>
      </c>
      <c r="F27" s="300">
        <v>58.363967999999993</v>
      </c>
      <c r="G27" s="301">
        <v>1.0720000000000001</v>
      </c>
      <c r="H27" s="301">
        <v>1.0469999999999999</v>
      </c>
      <c r="I27" s="302">
        <v>2288.0763754691329</v>
      </c>
      <c r="J27" s="299">
        <v>2379.5994304878982</v>
      </c>
      <c r="K27" s="299">
        <v>2474.7834077074144</v>
      </c>
      <c r="L27" s="299">
        <v>0.9</v>
      </c>
      <c r="M27" s="299">
        <v>2059.2687379222198</v>
      </c>
      <c r="N27" s="299">
        <v>474.67395500000003</v>
      </c>
      <c r="O27" s="299">
        <v>332.85250000000002</v>
      </c>
      <c r="P27" s="299">
        <v>100.521455</v>
      </c>
      <c r="Q27" s="299">
        <v>41.3</v>
      </c>
      <c r="R27" s="299">
        <v>496.77602670499999</v>
      </c>
      <c r="S27" s="299">
        <v>349.82797749999997</v>
      </c>
      <c r="T27" s="299">
        <v>105.64804920499999</v>
      </c>
      <c r="U27" s="299">
        <v>41.3</v>
      </c>
      <c r="V27" s="299">
        <v>2556.0447646272196</v>
      </c>
      <c r="W27" s="299">
        <v>2638.4155141441083</v>
      </c>
      <c r="X27" s="299">
        <v>2724.0810936416729</v>
      </c>
    </row>
    <row r="28" spans="1:24" ht="28.5" customHeight="1">
      <c r="A28" s="297" t="s">
        <v>216</v>
      </c>
      <c r="B28" s="298" t="s">
        <v>217</v>
      </c>
      <c r="C28" s="299">
        <v>1.5</v>
      </c>
      <c r="D28" s="300">
        <v>2</v>
      </c>
      <c r="E28" s="299">
        <v>62.5</v>
      </c>
      <c r="F28" s="300">
        <v>2.2447680000000001</v>
      </c>
      <c r="G28" s="301">
        <v>1.0720000000000001</v>
      </c>
      <c r="H28" s="301">
        <v>1.0469999999999999</v>
      </c>
      <c r="I28" s="302">
        <v>1.889618765184</v>
      </c>
      <c r="J28" s="299">
        <v>1.9652035157913601</v>
      </c>
      <c r="K28" s="299">
        <v>2.0438116564230144</v>
      </c>
      <c r="L28" s="299">
        <v>0.9</v>
      </c>
      <c r="M28" s="299">
        <v>1.7006568886655999</v>
      </c>
      <c r="N28" s="299">
        <v>422.24371300000007</v>
      </c>
      <c r="O28" s="299">
        <v>298.88150000000002</v>
      </c>
      <c r="P28" s="299">
        <v>90.262213000000003</v>
      </c>
      <c r="Q28" s="299">
        <v>33.1</v>
      </c>
      <c r="R28" s="299">
        <v>442.09004236300001</v>
      </c>
      <c r="S28" s="299">
        <v>314.12445650000001</v>
      </c>
      <c r="T28" s="299">
        <v>94.865585862999993</v>
      </c>
      <c r="U28" s="299">
        <v>33.1</v>
      </c>
      <c r="V28" s="299">
        <v>443.79069925166561</v>
      </c>
      <c r="W28" s="299">
        <v>443.85872552721224</v>
      </c>
      <c r="X28" s="299">
        <v>443.92947285378074</v>
      </c>
    </row>
    <row r="29" spans="1:24" ht="28.5" customHeight="1">
      <c r="A29" s="297" t="s">
        <v>218</v>
      </c>
      <c r="B29" s="298" t="s">
        <v>219</v>
      </c>
      <c r="C29" s="299">
        <v>810</v>
      </c>
      <c r="D29" s="300">
        <v>21</v>
      </c>
      <c r="E29" s="299">
        <v>3214.2857142857142</v>
      </c>
      <c r="F29" s="300">
        <v>23.570063999999999</v>
      </c>
      <c r="G29" s="301">
        <v>1.0720000000000001</v>
      </c>
      <c r="H29" s="301">
        <v>1.0469999999999999</v>
      </c>
      <c r="I29" s="302">
        <v>1020.39413319936</v>
      </c>
      <c r="J29" s="299">
        <v>1061.2098985273344</v>
      </c>
      <c r="K29" s="299">
        <v>1103.6582944684278</v>
      </c>
      <c r="L29" s="299">
        <v>0.9</v>
      </c>
      <c r="M29" s="299">
        <v>918.35471987942401</v>
      </c>
      <c r="N29" s="299">
        <v>479.44311700000003</v>
      </c>
      <c r="O29" s="299">
        <v>337.2835</v>
      </c>
      <c r="P29" s="299">
        <v>101.859617</v>
      </c>
      <c r="Q29" s="299">
        <v>40.299999999999997</v>
      </c>
      <c r="R29" s="299">
        <v>501.83941596699998</v>
      </c>
      <c r="S29" s="299">
        <v>354.4849585</v>
      </c>
      <c r="T29" s="299">
        <v>107.05445746699999</v>
      </c>
      <c r="U29" s="299">
        <v>40.299999999999997</v>
      </c>
      <c r="V29" s="299">
        <v>1420.1941358464239</v>
      </c>
      <c r="W29" s="299">
        <v>1456.928324641601</v>
      </c>
      <c r="X29" s="299">
        <v>1495.131880988585</v>
      </c>
    </row>
    <row r="30" spans="1:24" ht="28.5" customHeight="1">
      <c r="A30" s="297" t="s">
        <v>220</v>
      </c>
      <c r="B30" s="298" t="s">
        <v>221</v>
      </c>
      <c r="C30" s="299">
        <v>1682.2</v>
      </c>
      <c r="D30" s="300">
        <v>33</v>
      </c>
      <c r="E30" s="299">
        <v>4247.9797979797977</v>
      </c>
      <c r="F30" s="300">
        <v>37.038672000000005</v>
      </c>
      <c r="G30" s="301">
        <v>1.0720000000000001</v>
      </c>
      <c r="H30" s="301">
        <v>1.0469999999999999</v>
      </c>
      <c r="I30" s="302">
        <v>2119.1444578616833</v>
      </c>
      <c r="J30" s="299">
        <v>2203.9102361761506</v>
      </c>
      <c r="K30" s="299">
        <v>2292.0666456231966</v>
      </c>
      <c r="L30" s="299">
        <v>0.9</v>
      </c>
      <c r="M30" s="299">
        <v>1907.2300120755151</v>
      </c>
      <c r="N30" s="299">
        <v>625.60522900000001</v>
      </c>
      <c r="O30" s="299">
        <v>441.93950000000001</v>
      </c>
      <c r="P30" s="299">
        <v>133.46572900000001</v>
      </c>
      <c r="Q30" s="299">
        <v>50.2</v>
      </c>
      <c r="R30" s="299">
        <v>654.95089567900004</v>
      </c>
      <c r="S30" s="299">
        <v>464.47841449999999</v>
      </c>
      <c r="T30" s="299">
        <v>140.27248117899998</v>
      </c>
      <c r="U30" s="299">
        <v>50.2</v>
      </c>
      <c r="V30" s="299">
        <v>2562.1809077545149</v>
      </c>
      <c r="W30" s="299">
        <v>2638.4701082375359</v>
      </c>
      <c r="X30" s="299">
        <v>2717.8108767398771</v>
      </c>
    </row>
    <row r="31" spans="1:24" ht="28.5" customHeight="1">
      <c r="A31" s="297" t="s">
        <v>222</v>
      </c>
      <c r="B31" s="298" t="s">
        <v>223</v>
      </c>
      <c r="C31" s="299">
        <v>1141.0999999999999</v>
      </c>
      <c r="D31" s="300">
        <v>35</v>
      </c>
      <c r="E31" s="299">
        <v>2716.9047619047619</v>
      </c>
      <c r="F31" s="300">
        <v>39.283439999999999</v>
      </c>
      <c r="G31" s="301">
        <v>1.0720000000000001</v>
      </c>
      <c r="H31" s="301">
        <v>1.0469999999999999</v>
      </c>
      <c r="I31" s="302">
        <v>1437.4959819676415</v>
      </c>
      <c r="J31" s="299">
        <v>1494.9958212463471</v>
      </c>
      <c r="K31" s="299">
        <v>1554.7956540962009</v>
      </c>
      <c r="L31" s="299">
        <v>0.9</v>
      </c>
      <c r="M31" s="299">
        <v>1293.7463837708774</v>
      </c>
      <c r="N31" s="299">
        <v>457.94326599999999</v>
      </c>
      <c r="O31" s="299">
        <v>327.68299999999999</v>
      </c>
      <c r="P31" s="299">
        <v>98.96026599999999</v>
      </c>
      <c r="Q31" s="299">
        <v>31.3</v>
      </c>
      <c r="R31" s="299">
        <v>479.70207256599991</v>
      </c>
      <c r="S31" s="299">
        <v>344.39483299999995</v>
      </c>
      <c r="T31" s="299">
        <v>104.00723956599998</v>
      </c>
      <c r="U31" s="299">
        <v>31.3</v>
      </c>
      <c r="V31" s="299">
        <v>1773.4484563368774</v>
      </c>
      <c r="W31" s="299">
        <v>1825.1983116877125</v>
      </c>
      <c r="X31" s="299">
        <v>1879.0181612525807</v>
      </c>
    </row>
    <row r="32" spans="1:24" ht="28.5" customHeight="1">
      <c r="A32" s="297" t="s">
        <v>224</v>
      </c>
      <c r="B32" s="298" t="s">
        <v>225</v>
      </c>
      <c r="C32" s="299">
        <v>0</v>
      </c>
      <c r="D32" s="300">
        <v>0</v>
      </c>
      <c r="E32" s="299">
        <v>0</v>
      </c>
      <c r="F32" s="300">
        <v>1.122384</v>
      </c>
      <c r="G32" s="301">
        <v>1.0720000000000001</v>
      </c>
      <c r="H32" s="301">
        <v>1.0469999999999999</v>
      </c>
      <c r="I32" s="302">
        <v>0</v>
      </c>
      <c r="J32" s="299">
        <v>0</v>
      </c>
      <c r="K32" s="299">
        <v>0</v>
      </c>
      <c r="L32" s="299">
        <v>0.9</v>
      </c>
      <c r="M32" s="299">
        <v>0</v>
      </c>
      <c r="N32" s="299">
        <v>0</v>
      </c>
      <c r="O32" s="299">
        <v>0</v>
      </c>
      <c r="P32" s="299">
        <v>0</v>
      </c>
      <c r="Q32" s="299">
        <v>0</v>
      </c>
      <c r="R32" s="299">
        <v>0</v>
      </c>
      <c r="S32" s="299">
        <v>0</v>
      </c>
      <c r="T32" s="299">
        <v>0</v>
      </c>
      <c r="U32" s="299">
        <v>0</v>
      </c>
      <c r="V32" s="299">
        <v>0</v>
      </c>
      <c r="W32" s="299">
        <v>0</v>
      </c>
      <c r="X32" s="299">
        <v>0</v>
      </c>
    </row>
    <row r="33" spans="1:24" ht="28.5" customHeight="1">
      <c r="A33" s="291" t="s">
        <v>226</v>
      </c>
      <c r="B33" s="292" t="s">
        <v>227</v>
      </c>
      <c r="C33" s="293">
        <v>2693.8</v>
      </c>
      <c r="D33" s="294">
        <v>158</v>
      </c>
      <c r="E33" s="293">
        <v>1420.7805907172997</v>
      </c>
      <c r="F33" s="294">
        <v>158</v>
      </c>
      <c r="G33" s="295">
        <v>1.0720000000000001</v>
      </c>
      <c r="H33" s="295">
        <v>1.0469999999999999</v>
      </c>
      <c r="I33" s="293">
        <v>3023.4780192000003</v>
      </c>
      <c r="J33" s="293">
        <v>3144.4171399680004</v>
      </c>
      <c r="K33" s="293">
        <v>3270.1938255667205</v>
      </c>
      <c r="L33" s="293">
        <v>0.9</v>
      </c>
      <c r="M33" s="293">
        <v>2721.1302172800001</v>
      </c>
      <c r="N33" s="293">
        <v>483.039781</v>
      </c>
      <c r="O33" s="293">
        <v>339.81549999999999</v>
      </c>
      <c r="P33" s="293">
        <v>102.624281</v>
      </c>
      <c r="Q33" s="293">
        <v>40.6</v>
      </c>
      <c r="R33" s="293">
        <v>505.60420983099993</v>
      </c>
      <c r="S33" s="293">
        <v>357.14609049999996</v>
      </c>
      <c r="T33" s="293">
        <v>107.85811933099998</v>
      </c>
      <c r="U33" s="293">
        <v>40.6</v>
      </c>
      <c r="V33" s="293">
        <v>3226.7344271110001</v>
      </c>
      <c r="W33" s="293">
        <v>3335.5796358022003</v>
      </c>
      <c r="X33" s="293">
        <v>3448.8</v>
      </c>
    </row>
    <row r="34" spans="1:24" ht="28.5" customHeight="1">
      <c r="A34" s="291" t="s">
        <v>228</v>
      </c>
      <c r="B34" s="292" t="s">
        <v>291</v>
      </c>
      <c r="C34" s="293">
        <v>6902.2</v>
      </c>
      <c r="D34" s="294">
        <v>220</v>
      </c>
      <c r="E34" s="293">
        <v>2614.469696969697</v>
      </c>
      <c r="F34" s="294">
        <v>220</v>
      </c>
      <c r="G34" s="295">
        <v>1.0720000000000001</v>
      </c>
      <c r="H34" s="295">
        <v>1.0469999999999999</v>
      </c>
      <c r="I34" s="293">
        <v>7746.9188448000004</v>
      </c>
      <c r="J34" s="293">
        <v>8056.7955985920007</v>
      </c>
      <c r="K34" s="293">
        <v>8379.0674225356815</v>
      </c>
      <c r="L34" s="293">
        <v>0.9</v>
      </c>
      <c r="M34" s="293">
        <v>6972.2269603200002</v>
      </c>
      <c r="N34" s="293">
        <v>2879.4410589999998</v>
      </c>
      <c r="O34" s="296">
        <v>2027.6044999999999</v>
      </c>
      <c r="P34" s="293">
        <v>612.33655899999997</v>
      </c>
      <c r="Q34" s="293">
        <v>239.5</v>
      </c>
      <c r="R34" s="293">
        <v>3014.0780530089996</v>
      </c>
      <c r="S34" s="293">
        <v>2131.0123294999999</v>
      </c>
      <c r="T34" s="293">
        <v>643.56572350899989</v>
      </c>
      <c r="U34" s="293">
        <v>239.5</v>
      </c>
      <c r="V34" s="293">
        <v>9986.3050133289998</v>
      </c>
      <c r="W34" s="293">
        <v>10265.1940917418</v>
      </c>
      <c r="X34" s="293">
        <v>10555.2</v>
      </c>
    </row>
    <row r="35" spans="1:24" ht="28.5" customHeight="1">
      <c r="A35" s="291" t="s">
        <v>230</v>
      </c>
      <c r="B35" s="292" t="s">
        <v>292</v>
      </c>
      <c r="C35" s="293">
        <v>15.52</v>
      </c>
      <c r="D35" s="294">
        <v>1</v>
      </c>
      <c r="E35" s="293">
        <v>1293.3333333333333</v>
      </c>
      <c r="F35" s="294">
        <v>2.2447680000000001</v>
      </c>
      <c r="G35" s="295">
        <v>1.0720000000000001</v>
      </c>
      <c r="H35" s="295">
        <v>1.0469999999999999</v>
      </c>
      <c r="I35" s="293">
        <v>39.102510980874236</v>
      </c>
      <c r="J35" s="293">
        <v>20.333305710054603</v>
      </c>
      <c r="K35" s="293">
        <v>21.146637938456788</v>
      </c>
      <c r="L35" s="293">
        <v>0.9</v>
      </c>
      <c r="M35" s="293">
        <v>35.192259882786814</v>
      </c>
      <c r="N35" s="293">
        <v>921.34598399999993</v>
      </c>
      <c r="O35" s="293">
        <v>648.19200000000001</v>
      </c>
      <c r="P35" s="293">
        <v>195.753984</v>
      </c>
      <c r="Q35" s="293">
        <v>77.400000000000006</v>
      </c>
      <c r="R35" s="293">
        <v>964.38722918399992</v>
      </c>
      <c r="S35" s="293">
        <v>681.24979199999996</v>
      </c>
      <c r="T35" s="293">
        <v>205.73743718399999</v>
      </c>
      <c r="U35" s="293">
        <v>77.400000000000006</v>
      </c>
      <c r="V35" s="293">
        <v>981.98335912539346</v>
      </c>
      <c r="W35" s="293">
        <v>982.68720432304917</v>
      </c>
      <c r="X35" s="293">
        <v>983.5091259379999</v>
      </c>
    </row>
    <row r="36" spans="1:24" ht="28.5" hidden="1" customHeight="1">
      <c r="A36" s="297" t="s">
        <v>232</v>
      </c>
      <c r="B36" s="298" t="s">
        <v>78</v>
      </c>
      <c r="C36" s="299">
        <v>0</v>
      </c>
      <c r="D36" s="300">
        <v>0</v>
      </c>
      <c r="E36" s="299">
        <v>0</v>
      </c>
      <c r="F36" s="300">
        <v>1.122384</v>
      </c>
      <c r="G36" s="301">
        <v>1.0720000000000001</v>
      </c>
      <c r="H36" s="301">
        <v>1.0469999999999999</v>
      </c>
      <c r="I36" s="293">
        <v>0</v>
      </c>
      <c r="J36" s="299">
        <v>0</v>
      </c>
      <c r="K36" s="299">
        <v>0</v>
      </c>
      <c r="L36" s="299">
        <v>0.9</v>
      </c>
      <c r="M36" s="299">
        <v>0</v>
      </c>
      <c r="N36" s="299">
        <v>473.58603799999997</v>
      </c>
      <c r="O36" s="299">
        <v>333.16899999999998</v>
      </c>
      <c r="P36" s="299">
        <v>100.61703799999999</v>
      </c>
      <c r="Q36" s="299">
        <v>39.799999999999997</v>
      </c>
      <c r="R36" s="299">
        <v>495.70912593799994</v>
      </c>
      <c r="S36" s="299">
        <v>350.16061899999994</v>
      </c>
      <c r="T36" s="299">
        <v>105.74850693799998</v>
      </c>
      <c r="U36" s="299">
        <v>39.799999999999997</v>
      </c>
      <c r="V36" s="299">
        <v>495.70912593799994</v>
      </c>
      <c r="W36" s="299">
        <v>495.70912593799994</v>
      </c>
      <c r="X36" s="299">
        <v>495.70912593799994</v>
      </c>
    </row>
    <row r="37" spans="1:24" ht="28.5" hidden="1" customHeight="1">
      <c r="A37" s="297" t="s">
        <v>233</v>
      </c>
      <c r="B37" s="298" t="s">
        <v>234</v>
      </c>
      <c r="C37" s="299">
        <v>15.52</v>
      </c>
      <c r="D37" s="300">
        <v>1</v>
      </c>
      <c r="E37" s="299">
        <v>1293.3333333333333</v>
      </c>
      <c r="F37" s="300">
        <v>1.122384</v>
      </c>
      <c r="G37" s="301">
        <v>1.0720000000000001</v>
      </c>
      <c r="H37" s="301">
        <v>1.0469999999999999</v>
      </c>
      <c r="I37" s="293">
        <v>19.551255490437118</v>
      </c>
      <c r="J37" s="299">
        <v>20.333305710054603</v>
      </c>
      <c r="K37" s="299">
        <v>21.146637938456788</v>
      </c>
      <c r="L37" s="299">
        <v>0.9</v>
      </c>
      <c r="M37" s="299">
        <v>17.596129941393407</v>
      </c>
      <c r="N37" s="299">
        <v>447.75994600000007</v>
      </c>
      <c r="O37" s="299">
        <v>315.02300000000002</v>
      </c>
      <c r="P37" s="299">
        <v>95.136946000000009</v>
      </c>
      <c r="Q37" s="299">
        <v>37.6</v>
      </c>
      <c r="R37" s="299">
        <v>468.67810324600003</v>
      </c>
      <c r="S37" s="299">
        <v>331.08917300000002</v>
      </c>
      <c r="T37" s="299">
        <v>99.988930245999995</v>
      </c>
      <c r="U37" s="299">
        <v>37.6</v>
      </c>
      <c r="V37" s="299">
        <v>486.27423318739346</v>
      </c>
      <c r="W37" s="299">
        <v>486.97807838504917</v>
      </c>
      <c r="X37" s="299">
        <v>487.8</v>
      </c>
    </row>
    <row r="38" spans="1:24" ht="28.5" customHeight="1">
      <c r="A38" s="291" t="s">
        <v>235</v>
      </c>
      <c r="B38" s="292" t="s">
        <v>293</v>
      </c>
      <c r="C38" s="293">
        <v>211.8</v>
      </c>
      <c r="D38" s="294">
        <v>16</v>
      </c>
      <c r="E38" s="293">
        <v>1103.125</v>
      </c>
      <c r="F38" s="294">
        <v>17.958144000000001</v>
      </c>
      <c r="G38" s="295">
        <v>1.0720000000000001</v>
      </c>
      <c r="H38" s="295">
        <v>1.0469999999999999</v>
      </c>
      <c r="I38" s="293">
        <v>266.81416964398079</v>
      </c>
      <c r="J38" s="293">
        <v>277.48673642974001</v>
      </c>
      <c r="K38" s="293">
        <v>288.58620588692963</v>
      </c>
      <c r="L38" s="293">
        <v>0.9</v>
      </c>
      <c r="M38" s="293">
        <v>240.13275267958272</v>
      </c>
      <c r="N38" s="293">
        <v>447.75994600000007</v>
      </c>
      <c r="O38" s="293">
        <v>315.02300000000002</v>
      </c>
      <c r="P38" s="293">
        <v>95.136946000000009</v>
      </c>
      <c r="Q38" s="293">
        <v>37.6</v>
      </c>
      <c r="R38" s="293">
        <v>468.67810324600003</v>
      </c>
      <c r="S38" s="293">
        <v>331.08917300000002</v>
      </c>
      <c r="T38" s="293">
        <v>99.988930245999995</v>
      </c>
      <c r="U38" s="293">
        <v>37.6</v>
      </c>
      <c r="V38" s="293">
        <v>708.8108559255827</v>
      </c>
      <c r="W38" s="293">
        <v>718.41616603276611</v>
      </c>
      <c r="X38" s="293">
        <v>728.4</v>
      </c>
    </row>
    <row r="39" spans="1:24" ht="28.5" customHeight="1">
      <c r="A39" s="291" t="s">
        <v>237</v>
      </c>
      <c r="B39" s="292" t="s">
        <v>238</v>
      </c>
      <c r="C39" s="293">
        <v>3274.6</v>
      </c>
      <c r="D39" s="294">
        <v>151</v>
      </c>
      <c r="E39" s="293">
        <v>1807.1743929359825</v>
      </c>
      <c r="F39" s="294">
        <v>169.479984</v>
      </c>
      <c r="G39" s="295">
        <v>1.0720000000000001</v>
      </c>
      <c r="H39" s="295">
        <v>1.0469999999999999</v>
      </c>
      <c r="I39" s="293">
        <v>4125.1637389810185</v>
      </c>
      <c r="J39" s="293">
        <v>4290.1702885402592</v>
      </c>
      <c r="K39" s="293">
        <v>4461.7771000818693</v>
      </c>
      <c r="L39" s="293">
        <v>0.9</v>
      </c>
      <c r="M39" s="293">
        <v>3712.6473650829166</v>
      </c>
      <c r="N39" s="293">
        <v>4182.8817589999999</v>
      </c>
      <c r="O39" s="296">
        <v>2945.4544999999998</v>
      </c>
      <c r="P39" s="293">
        <v>889.52725899999996</v>
      </c>
      <c r="Q39" s="293">
        <v>347.9</v>
      </c>
      <c r="R39" s="293">
        <v>4378.4658287089987</v>
      </c>
      <c r="S39" s="293">
        <v>3095.6726794999995</v>
      </c>
      <c r="T39" s="293">
        <v>934.89314920899983</v>
      </c>
      <c r="U39" s="293">
        <v>347.9</v>
      </c>
      <c r="V39" s="293">
        <v>8091.1131937919154</v>
      </c>
      <c r="W39" s="293">
        <v>8239.6190883952331</v>
      </c>
      <c r="X39" s="293">
        <v>8394.1</v>
      </c>
    </row>
    <row r="40" spans="1:24" ht="28.5" customHeight="1">
      <c r="A40" s="291" t="s">
        <v>239</v>
      </c>
      <c r="B40" s="292" t="s">
        <v>240</v>
      </c>
      <c r="C40" s="293">
        <v>1171.3</v>
      </c>
      <c r="D40" s="294">
        <v>54</v>
      </c>
      <c r="E40" s="293">
        <v>1807.5617283950617</v>
      </c>
      <c r="F40" s="294">
        <v>60.608736</v>
      </c>
      <c r="G40" s="295">
        <v>1.0720000000000001</v>
      </c>
      <c r="H40" s="295">
        <v>1.0469999999999999</v>
      </c>
      <c r="I40" s="293">
        <v>1475.5403064400127</v>
      </c>
      <c r="J40" s="293">
        <v>1534.5619186976132</v>
      </c>
      <c r="K40" s="293">
        <v>1595.9443954455178</v>
      </c>
      <c r="L40" s="293">
        <v>0.9</v>
      </c>
      <c r="M40" s="293">
        <v>1327.9862757960116</v>
      </c>
      <c r="N40" s="293">
        <v>944.77429999999993</v>
      </c>
      <c r="O40" s="293">
        <v>664.65</v>
      </c>
      <c r="P40" s="293">
        <v>200.7243</v>
      </c>
      <c r="Q40" s="293">
        <v>79.400000000000006</v>
      </c>
      <c r="R40" s="293">
        <v>988.90838929999995</v>
      </c>
      <c r="S40" s="293">
        <v>698.54714999999999</v>
      </c>
      <c r="T40" s="293">
        <v>210.96123929999999</v>
      </c>
      <c r="U40" s="293">
        <v>79.400000000000006</v>
      </c>
      <c r="V40" s="293">
        <v>2316.8946650960115</v>
      </c>
      <c r="W40" s="293">
        <v>2370.0141161278516</v>
      </c>
      <c r="X40" s="293">
        <v>2425.3000000000002</v>
      </c>
    </row>
    <row r="41" spans="1:24" ht="28.5" customHeight="1">
      <c r="A41" s="291" t="s">
        <v>241</v>
      </c>
      <c r="B41" s="292" t="s">
        <v>242</v>
      </c>
      <c r="C41" s="293">
        <v>2556.4</v>
      </c>
      <c r="D41" s="294">
        <v>94</v>
      </c>
      <c r="E41" s="293">
        <v>2266.3120567375886</v>
      </c>
      <c r="F41" s="294">
        <v>105.50409599999999</v>
      </c>
      <c r="G41" s="295">
        <v>1.0720000000000001</v>
      </c>
      <c r="H41" s="295">
        <v>1.0469999999999999</v>
      </c>
      <c r="I41" s="293">
        <v>3220.4142742109184</v>
      </c>
      <c r="J41" s="293">
        <v>3349.2308451793551</v>
      </c>
      <c r="K41" s="293">
        <v>3483.2000789865297</v>
      </c>
      <c r="L41" s="293">
        <v>0.9</v>
      </c>
      <c r="M41" s="293">
        <v>2898.3728467898268</v>
      </c>
      <c r="N41" s="293">
        <v>1326.3656799999999</v>
      </c>
      <c r="O41" s="293">
        <v>936.84</v>
      </c>
      <c r="P41" s="293">
        <v>282.92568</v>
      </c>
      <c r="Q41" s="293">
        <v>106.6</v>
      </c>
      <c r="R41" s="293">
        <v>1388.5737296799998</v>
      </c>
      <c r="S41" s="293">
        <v>984.61883999999998</v>
      </c>
      <c r="T41" s="293">
        <v>297.35488967999999</v>
      </c>
      <c r="U41" s="293">
        <v>106.6</v>
      </c>
      <c r="V41" s="293">
        <v>4286.9465764698271</v>
      </c>
      <c r="W41" s="293">
        <v>4402.8814903414195</v>
      </c>
      <c r="X41" s="293">
        <v>4523.5</v>
      </c>
    </row>
    <row r="42" spans="1:24" ht="28.5" customHeight="1">
      <c r="A42" s="291" t="s">
        <v>243</v>
      </c>
      <c r="B42" s="292" t="s">
        <v>244</v>
      </c>
      <c r="C42" s="293">
        <v>898.78</v>
      </c>
      <c r="D42" s="294">
        <v>293</v>
      </c>
      <c r="E42" s="293">
        <v>255.62571103526736</v>
      </c>
      <c r="F42" s="294">
        <v>328.85851199999996</v>
      </c>
      <c r="G42" s="295">
        <v>1.0720000000000001</v>
      </c>
      <c r="H42" s="295">
        <v>1.0469999999999999</v>
      </c>
      <c r="I42" s="293">
        <v>1132.2343691813835</v>
      </c>
      <c r="J42" s="293">
        <v>1177.5237439486389</v>
      </c>
      <c r="K42" s="293">
        <v>1224.6246937065844</v>
      </c>
      <c r="L42" s="293">
        <v>0.9</v>
      </c>
      <c r="M42" s="293">
        <v>1019.0109322632452</v>
      </c>
      <c r="N42" s="293">
        <v>1824.3423749999999</v>
      </c>
      <c r="O42" s="296">
        <v>1305.5625</v>
      </c>
      <c r="P42" s="293">
        <v>394.279875</v>
      </c>
      <c r="Q42" s="293">
        <v>124.5</v>
      </c>
      <c r="R42" s="293">
        <v>1911.034336125</v>
      </c>
      <c r="S42" s="293">
        <v>1372.1461875</v>
      </c>
      <c r="T42" s="293">
        <v>414.38814862499999</v>
      </c>
      <c r="U42" s="293">
        <v>124.5</v>
      </c>
      <c r="V42" s="293">
        <v>2930.0452683882449</v>
      </c>
      <c r="W42" s="293">
        <v>2970.8</v>
      </c>
      <c r="X42" s="293">
        <v>3013.2</v>
      </c>
    </row>
    <row r="43" spans="1:24" ht="28.5" customHeight="1">
      <c r="A43" s="291" t="s">
        <v>245</v>
      </c>
      <c r="B43" s="292" t="s">
        <v>294</v>
      </c>
      <c r="C43" s="293">
        <v>6347.1999999999989</v>
      </c>
      <c r="D43" s="294">
        <v>206</v>
      </c>
      <c r="E43" s="293">
        <v>2567.6375404530741</v>
      </c>
      <c r="F43" s="294">
        <v>231.21110400000001</v>
      </c>
      <c r="G43" s="295">
        <v>1.0720000000000001</v>
      </c>
      <c r="H43" s="295">
        <v>1.0469999999999999</v>
      </c>
      <c r="I43" s="293">
        <v>7995.8588175839222</v>
      </c>
      <c r="J43" s="293">
        <v>8315.6931702872807</v>
      </c>
      <c r="K43" s="293">
        <v>8648.3208970987707</v>
      </c>
      <c r="L43" s="293">
        <v>0.9</v>
      </c>
      <c r="M43" s="293">
        <v>7196.2729358255301</v>
      </c>
      <c r="N43" s="293">
        <v>3116.0583930000003</v>
      </c>
      <c r="O43" s="296">
        <v>2185.2215000000001</v>
      </c>
      <c r="P43" s="293">
        <v>659.93689300000005</v>
      </c>
      <c r="Q43" s="293">
        <v>270.89999999999998</v>
      </c>
      <c r="R43" s="293">
        <v>3261.1614710429999</v>
      </c>
      <c r="S43" s="293">
        <v>2296.6677964999999</v>
      </c>
      <c r="T43" s="293">
        <v>693.59367454299991</v>
      </c>
      <c r="U43" s="293">
        <v>270.89999999999998</v>
      </c>
      <c r="V43" s="293">
        <v>10457.373157179285</v>
      </c>
      <c r="W43" s="293">
        <v>10745.1</v>
      </c>
      <c r="X43" s="293">
        <v>11044.4</v>
      </c>
    </row>
    <row r="44" spans="1:24" ht="28.5" hidden="1" customHeight="1">
      <c r="A44" s="297" t="s">
        <v>247</v>
      </c>
      <c r="B44" s="298" t="s">
        <v>248</v>
      </c>
      <c r="C44" s="299">
        <v>697.1</v>
      </c>
      <c r="D44" s="300">
        <v>38</v>
      </c>
      <c r="E44" s="299">
        <v>1528.7280701754387</v>
      </c>
      <c r="F44" s="294">
        <v>42.650592000000003</v>
      </c>
      <c r="G44" s="301">
        <v>1.0720000000000001</v>
      </c>
      <c r="H44" s="301">
        <v>1.0469999999999999</v>
      </c>
      <c r="I44" s="293">
        <v>878.16882747317777</v>
      </c>
      <c r="J44" s="299">
        <v>913.29558057210488</v>
      </c>
      <c r="K44" s="299">
        <v>949.8274037949891</v>
      </c>
      <c r="L44" s="299">
        <v>0.9</v>
      </c>
      <c r="M44" s="299">
        <v>790.35194472585999</v>
      </c>
      <c r="N44" s="299">
        <v>472.55090100000001</v>
      </c>
      <c r="O44" s="299">
        <v>331.37549999999999</v>
      </c>
      <c r="P44" s="299">
        <v>100.075401</v>
      </c>
      <c r="Q44" s="299">
        <v>41.1</v>
      </c>
      <c r="R44" s="299">
        <v>494.55489695099999</v>
      </c>
      <c r="S44" s="299">
        <v>348.27565049999998</v>
      </c>
      <c r="T44" s="299">
        <v>105.179246451</v>
      </c>
      <c r="U44" s="299">
        <v>41.1</v>
      </c>
      <c r="V44" s="299">
        <v>1284.90684167686</v>
      </c>
      <c r="W44" s="299">
        <v>1316.5209194658944</v>
      </c>
      <c r="X44" s="299">
        <v>1349.3995603664903</v>
      </c>
    </row>
    <row r="45" spans="1:24" ht="28.5" hidden="1" customHeight="1">
      <c r="A45" s="297" t="s">
        <v>249</v>
      </c>
      <c r="B45" s="298" t="s">
        <v>250</v>
      </c>
      <c r="C45" s="299">
        <v>623.6</v>
      </c>
      <c r="D45" s="300">
        <v>48</v>
      </c>
      <c r="E45" s="299">
        <v>1082.6388888888889</v>
      </c>
      <c r="F45" s="294">
        <v>53.874431999999999</v>
      </c>
      <c r="G45" s="301">
        <v>1.0720000000000001</v>
      </c>
      <c r="H45" s="301">
        <v>1.0469999999999999</v>
      </c>
      <c r="I45" s="293">
        <v>785.57750797916162</v>
      </c>
      <c r="J45" s="299">
        <v>817.00060829832807</v>
      </c>
      <c r="K45" s="299">
        <v>849.68063263026124</v>
      </c>
      <c r="L45" s="299">
        <v>0.9</v>
      </c>
      <c r="M45" s="299">
        <v>707.0197571812455</v>
      </c>
      <c r="N45" s="299">
        <v>455.39174700000001</v>
      </c>
      <c r="O45" s="299">
        <v>319.3485</v>
      </c>
      <c r="P45" s="299">
        <v>96.443247</v>
      </c>
      <c r="Q45" s="299">
        <v>39.6</v>
      </c>
      <c r="R45" s="299">
        <v>476.597126097</v>
      </c>
      <c r="S45" s="299">
        <v>335.63527349999998</v>
      </c>
      <c r="T45" s="299">
        <v>101.361852597</v>
      </c>
      <c r="U45" s="299">
        <v>39.6</v>
      </c>
      <c r="V45" s="299">
        <v>1183.6999999999998</v>
      </c>
      <c r="W45" s="299">
        <v>1211.8976735654953</v>
      </c>
      <c r="X45" s="299">
        <v>1241.3096954642351</v>
      </c>
    </row>
    <row r="46" spans="1:24" ht="28.5" hidden="1" customHeight="1">
      <c r="A46" s="297" t="s">
        <v>251</v>
      </c>
      <c r="B46" s="298" t="s">
        <v>252</v>
      </c>
      <c r="C46" s="299">
        <v>160</v>
      </c>
      <c r="D46" s="300">
        <v>12</v>
      </c>
      <c r="E46" s="299">
        <v>1111.1111111111111</v>
      </c>
      <c r="F46" s="294">
        <v>13.468608</v>
      </c>
      <c r="G46" s="301">
        <v>1.0720000000000001</v>
      </c>
      <c r="H46" s="301">
        <v>1.0469999999999999</v>
      </c>
      <c r="I46" s="293">
        <v>201.55933495295997</v>
      </c>
      <c r="J46" s="299">
        <v>209.62170835107838</v>
      </c>
      <c r="K46" s="299">
        <v>218.00657668512153</v>
      </c>
      <c r="L46" s="299">
        <v>0.9</v>
      </c>
      <c r="M46" s="299">
        <v>181.40340145766399</v>
      </c>
      <c r="N46" s="299">
        <v>462.17299199999997</v>
      </c>
      <c r="O46" s="299">
        <v>324.096</v>
      </c>
      <c r="P46" s="299">
        <v>97.876992000000001</v>
      </c>
      <c r="Q46" s="299">
        <v>40.200000000000003</v>
      </c>
      <c r="R46" s="299">
        <v>483.69361459199996</v>
      </c>
      <c r="S46" s="299">
        <v>340.62489599999998</v>
      </c>
      <c r="T46" s="299">
        <v>102.86871859199999</v>
      </c>
      <c r="U46" s="299">
        <v>40.200000000000003</v>
      </c>
      <c r="V46" s="299">
        <v>665.09701604966392</v>
      </c>
      <c r="W46" s="299">
        <v>672.35315210797057</v>
      </c>
      <c r="X46" s="299">
        <v>679.89953360860932</v>
      </c>
    </row>
    <row r="47" spans="1:24" ht="28.5" hidden="1" customHeight="1">
      <c r="A47" s="297" t="s">
        <v>253</v>
      </c>
      <c r="B47" s="298" t="s">
        <v>254</v>
      </c>
      <c r="C47" s="299">
        <v>449.4</v>
      </c>
      <c r="D47" s="300">
        <v>15</v>
      </c>
      <c r="E47" s="299">
        <v>2496.6666666666665</v>
      </c>
      <c r="F47" s="294">
        <v>16.835760000000001</v>
      </c>
      <c r="G47" s="301">
        <v>1.0720000000000001</v>
      </c>
      <c r="H47" s="301">
        <v>1.0469999999999999</v>
      </c>
      <c r="I47" s="293">
        <v>566.12978204912645</v>
      </c>
      <c r="J47" s="299">
        <v>588.77497333109147</v>
      </c>
      <c r="K47" s="299">
        <v>612.32597226433518</v>
      </c>
      <c r="L47" s="299">
        <v>0.9</v>
      </c>
      <c r="M47" s="299">
        <v>509.51680384421383</v>
      </c>
      <c r="N47" s="299">
        <v>433.84912400000002</v>
      </c>
      <c r="O47" s="299">
        <v>304.262</v>
      </c>
      <c r="P47" s="299">
        <v>91.887124</v>
      </c>
      <c r="Q47" s="299">
        <v>37.700000000000003</v>
      </c>
      <c r="R47" s="299">
        <v>454.05272932399998</v>
      </c>
      <c r="S47" s="299">
        <v>319.77936199999999</v>
      </c>
      <c r="T47" s="299">
        <v>96.573367323999989</v>
      </c>
      <c r="U47" s="299">
        <v>37.700000000000003</v>
      </c>
      <c r="V47" s="299">
        <v>963.56953316821387</v>
      </c>
      <c r="W47" s="299">
        <v>983.95020532198237</v>
      </c>
      <c r="X47" s="299">
        <v>1005.1461043619016</v>
      </c>
    </row>
    <row r="48" spans="1:24" ht="28.5" hidden="1" customHeight="1">
      <c r="A48" s="297" t="s">
        <v>255</v>
      </c>
      <c r="B48" s="298" t="s">
        <v>256</v>
      </c>
      <c r="C48" s="299">
        <v>53.3</v>
      </c>
      <c r="D48" s="300">
        <v>4</v>
      </c>
      <c r="E48" s="299">
        <v>1110.4166666666667</v>
      </c>
      <c r="F48" s="294">
        <v>4.4895360000000002</v>
      </c>
      <c r="G48" s="301">
        <v>1.0720000000000001</v>
      </c>
      <c r="H48" s="301">
        <v>1.0469999999999999</v>
      </c>
      <c r="I48" s="293">
        <v>67.144453456204801</v>
      </c>
      <c r="J48" s="299">
        <v>69.830231594452997</v>
      </c>
      <c r="K48" s="299">
        <v>72.62344085823112</v>
      </c>
      <c r="L48" s="299">
        <v>0.9</v>
      </c>
      <c r="M48" s="299">
        <v>60.430008110584325</v>
      </c>
      <c r="N48" s="299">
        <v>428.12940599999996</v>
      </c>
      <c r="O48" s="299">
        <v>300.25299999999999</v>
      </c>
      <c r="P48" s="299">
        <v>90.676405999999986</v>
      </c>
      <c r="Q48" s="299">
        <v>37.200000000000003</v>
      </c>
      <c r="R48" s="299">
        <v>448.06680570599997</v>
      </c>
      <c r="S48" s="299">
        <v>315.56590299999999</v>
      </c>
      <c r="T48" s="299">
        <v>95.300902705999988</v>
      </c>
      <c r="U48" s="299">
        <v>37.200000000000003</v>
      </c>
      <c r="V48" s="299">
        <v>508.49681381658428</v>
      </c>
      <c r="W48" s="299">
        <v>510.91401414100767</v>
      </c>
      <c r="X48" s="299">
        <v>513.42790247840799</v>
      </c>
    </row>
    <row r="49" spans="1:24" ht="28.5" hidden="1" customHeight="1">
      <c r="A49" s="297" t="s">
        <v>257</v>
      </c>
      <c r="B49" s="298" t="s">
        <v>258</v>
      </c>
      <c r="C49" s="299">
        <v>4302.3999999999996</v>
      </c>
      <c r="D49" s="300">
        <v>88</v>
      </c>
      <c r="E49" s="299">
        <v>4074.242424242424</v>
      </c>
      <c r="F49" s="294">
        <v>98.76979200000001</v>
      </c>
      <c r="G49" s="301">
        <v>1.0720000000000001</v>
      </c>
      <c r="H49" s="301">
        <v>1.0469999999999999</v>
      </c>
      <c r="I49" s="293">
        <v>5419.9305168850942</v>
      </c>
      <c r="J49" s="299">
        <v>5636.7277375604981</v>
      </c>
      <c r="K49" s="299">
        <v>5862.1968470629181</v>
      </c>
      <c r="L49" s="299">
        <v>0.9</v>
      </c>
      <c r="M49" s="299">
        <v>4877.9374651965845</v>
      </c>
      <c r="N49" s="299">
        <v>441.82925699999998</v>
      </c>
      <c r="O49" s="299">
        <v>309.8535</v>
      </c>
      <c r="P49" s="299">
        <v>93.575756999999996</v>
      </c>
      <c r="Q49" s="299">
        <v>38.4</v>
      </c>
      <c r="R49" s="299">
        <v>462.40414910699997</v>
      </c>
      <c r="S49" s="299">
        <v>325.65602849999999</v>
      </c>
      <c r="T49" s="299">
        <v>98.348120606999998</v>
      </c>
      <c r="U49" s="299">
        <v>38.4</v>
      </c>
      <c r="V49" s="299">
        <v>5340.3416143035847</v>
      </c>
      <c r="W49" s="299">
        <v>5535.4591129114488</v>
      </c>
      <c r="X49" s="299">
        <v>5738.3</v>
      </c>
    </row>
    <row r="50" spans="1:24" ht="28.5" hidden="1" customHeight="1">
      <c r="A50" s="297" t="s">
        <v>259</v>
      </c>
      <c r="B50" s="298" t="s">
        <v>260</v>
      </c>
      <c r="C50" s="299">
        <v>61.4</v>
      </c>
      <c r="D50" s="300">
        <v>1</v>
      </c>
      <c r="E50" s="299">
        <v>5116.666666666667</v>
      </c>
      <c r="F50" s="294">
        <v>1.122384</v>
      </c>
      <c r="G50" s="301">
        <v>1.0720000000000001</v>
      </c>
      <c r="H50" s="301">
        <v>1.0469999999999999</v>
      </c>
      <c r="I50" s="293">
        <v>77.348394788198419</v>
      </c>
      <c r="J50" s="299">
        <v>80.442330579726359</v>
      </c>
      <c r="K50" s="299">
        <v>83.660023802915418</v>
      </c>
      <c r="L50" s="299">
        <v>0.9</v>
      </c>
      <c r="M50" s="299">
        <v>69.613555309378583</v>
      </c>
      <c r="N50" s="299">
        <v>421.99760499999996</v>
      </c>
      <c r="O50" s="299">
        <v>295.92750000000001</v>
      </c>
      <c r="P50" s="299">
        <v>89.370104999999995</v>
      </c>
      <c r="Q50" s="299">
        <v>36.700000000000003</v>
      </c>
      <c r="R50" s="299">
        <v>441.64778285499995</v>
      </c>
      <c r="S50" s="299">
        <v>311.01980249999997</v>
      </c>
      <c r="T50" s="299">
        <v>93.927980354999988</v>
      </c>
      <c r="U50" s="299">
        <v>36.700000000000003</v>
      </c>
      <c r="V50" s="299">
        <v>511.26133816437851</v>
      </c>
      <c r="W50" s="299">
        <v>514.04588037675364</v>
      </c>
      <c r="X50" s="299">
        <v>516.94180427762387</v>
      </c>
    </row>
    <row r="51" spans="1:24" ht="28.5" customHeight="1">
      <c r="A51" s="303" t="s">
        <v>261</v>
      </c>
      <c r="B51" s="304" t="s">
        <v>262</v>
      </c>
      <c r="C51" s="305">
        <v>10249.6</v>
      </c>
      <c r="D51" s="306">
        <v>363</v>
      </c>
      <c r="E51" s="305">
        <v>2352.9843893480256</v>
      </c>
      <c r="F51" s="306">
        <v>407.42539199999999</v>
      </c>
      <c r="G51" s="307">
        <v>1.0720000000000001</v>
      </c>
      <c r="H51" s="307">
        <v>1.0469999999999999</v>
      </c>
      <c r="I51" s="305">
        <v>12911.890997086617</v>
      </c>
      <c r="J51" s="305">
        <v>13428.366636970082</v>
      </c>
      <c r="K51" s="305">
        <v>13965.501302448885</v>
      </c>
      <c r="L51" s="305">
        <v>0.9</v>
      </c>
      <c r="M51" s="305">
        <v>11620.701897377956</v>
      </c>
      <c r="N51" s="305">
        <v>1666.3554320000001</v>
      </c>
      <c r="O51" s="308">
        <v>1172.316</v>
      </c>
      <c r="P51" s="305">
        <v>354.03943199999998</v>
      </c>
      <c r="Q51" s="305">
        <v>140</v>
      </c>
      <c r="R51" s="305">
        <v>1744.199559032</v>
      </c>
      <c r="S51" s="305">
        <v>1232.104116</v>
      </c>
      <c r="T51" s="305">
        <v>372.09544303199999</v>
      </c>
      <c r="U51" s="305">
        <v>140</v>
      </c>
      <c r="V51" s="305">
        <v>13364.9</v>
      </c>
      <c r="W51" s="305">
        <v>13829.7</v>
      </c>
      <c r="X51" s="305">
        <v>14313.2</v>
      </c>
    </row>
    <row r="52" spans="1:24" ht="28.5" customHeight="1">
      <c r="A52" s="309"/>
      <c r="B52" s="310" t="s">
        <v>263</v>
      </c>
      <c r="C52" s="290">
        <v>152244.29000000004</v>
      </c>
      <c r="D52" s="311">
        <v>6737</v>
      </c>
      <c r="E52" s="290">
        <v>1883.1860125674141</v>
      </c>
      <c r="F52" s="311">
        <v>7517.4846239999988</v>
      </c>
      <c r="G52" s="312"/>
      <c r="H52" s="312"/>
      <c r="I52" s="290">
        <v>190538.55950608436</v>
      </c>
      <c r="J52" s="290">
        <v>198089.82675831032</v>
      </c>
      <c r="K52" s="290">
        <v>206013.41982864277</v>
      </c>
      <c r="L52" s="290"/>
      <c r="M52" s="290">
        <v>171484.70355547598</v>
      </c>
      <c r="N52" s="290">
        <v>72094.400745839666</v>
      </c>
      <c r="O52" s="290">
        <v>50642.434939999992</v>
      </c>
      <c r="P52" s="290">
        <v>15294.01535188</v>
      </c>
      <c r="Q52" s="290">
        <v>6157.9504539596801</v>
      </c>
      <c r="R52" s="290">
        <v>75457.159710725551</v>
      </c>
      <c r="S52" s="290">
        <v>53225.199121940001</v>
      </c>
      <c r="T52" s="290">
        <v>16074.010134825878</v>
      </c>
      <c r="U52" s="290">
        <v>6157.9504539596801</v>
      </c>
      <c r="V52" s="290">
        <v>246881</v>
      </c>
      <c r="W52" s="290">
        <v>253738</v>
      </c>
      <c r="X52" s="290">
        <v>260869.2</v>
      </c>
    </row>
    <row r="53" spans="1:24" ht="8.25" customHeight="1">
      <c r="A53" s="314"/>
      <c r="B53" s="315"/>
      <c r="C53" s="316"/>
      <c r="D53" s="316"/>
      <c r="E53" s="316"/>
      <c r="F53" s="316"/>
      <c r="G53" s="317"/>
      <c r="H53" s="318"/>
      <c r="I53" s="319"/>
      <c r="J53" s="319"/>
      <c r="K53" s="319"/>
      <c r="L53" s="316"/>
      <c r="M53" s="320"/>
      <c r="N53" s="316"/>
      <c r="O53" s="316"/>
      <c r="P53" s="316"/>
      <c r="Q53" s="316"/>
      <c r="R53" s="319"/>
      <c r="S53" s="319"/>
      <c r="T53" s="313"/>
      <c r="U53" s="313"/>
      <c r="V53" s="321"/>
      <c r="W53" s="321"/>
      <c r="X53" s="321"/>
    </row>
    <row r="54" spans="1:24" ht="16.5" customHeight="1">
      <c r="A54" s="322" t="s">
        <v>281</v>
      </c>
      <c r="B54" s="323"/>
      <c r="C54" s="324"/>
      <c r="D54" s="324"/>
      <c r="E54" s="324"/>
      <c r="F54" s="324"/>
      <c r="G54" s="324"/>
      <c r="H54" s="324"/>
      <c r="I54" s="324"/>
      <c r="J54" s="324"/>
      <c r="K54" s="324"/>
      <c r="L54" s="324"/>
      <c r="M54" s="324"/>
      <c r="N54" s="325">
        <v>1.0509999999999999</v>
      </c>
      <c r="O54" s="326"/>
      <c r="P54" s="326"/>
      <c r="Q54" s="326"/>
      <c r="R54" s="327"/>
      <c r="S54" s="327"/>
      <c r="T54" s="327"/>
      <c r="U54" s="327"/>
      <c r="V54" s="313"/>
      <c r="W54" s="313"/>
      <c r="X54" s="313"/>
    </row>
    <row r="55" spans="1:24" ht="24.75" hidden="1" customHeight="1">
      <c r="A55" s="322"/>
      <c r="B55" s="323"/>
      <c r="C55" s="324"/>
      <c r="D55" s="324"/>
      <c r="E55" s="324"/>
      <c r="F55" s="324"/>
      <c r="G55" s="324"/>
      <c r="H55" s="324"/>
      <c r="I55" s="324"/>
      <c r="J55" s="324"/>
      <c r="K55" s="324"/>
      <c r="L55" s="324"/>
      <c r="M55" s="324"/>
      <c r="N55" s="328"/>
      <c r="O55" s="326"/>
      <c r="P55" s="326"/>
      <c r="Q55" s="326"/>
      <c r="R55" s="327"/>
      <c r="S55" s="327"/>
      <c r="T55" s="327"/>
      <c r="U55" s="327"/>
      <c r="V55" s="313"/>
      <c r="W55" s="313"/>
      <c r="X55" s="313"/>
    </row>
    <row r="56" spans="1:24" ht="23.25" customHeight="1">
      <c r="A56" s="322" t="s">
        <v>282</v>
      </c>
      <c r="B56" s="323"/>
      <c r="C56" s="324"/>
      <c r="D56" s="324"/>
      <c r="E56" s="324"/>
      <c r="F56" s="324"/>
      <c r="G56" s="324"/>
      <c r="H56" s="324"/>
      <c r="I56" s="324"/>
      <c r="J56" s="324"/>
      <c r="K56" s="324"/>
      <c r="L56" s="324"/>
      <c r="M56" s="324"/>
      <c r="N56" s="329">
        <v>0.30199999999999999</v>
      </c>
      <c r="O56" s="326"/>
      <c r="P56" s="326"/>
      <c r="Q56" s="326"/>
      <c r="R56" s="326"/>
      <c r="S56" s="327"/>
      <c r="T56" s="313"/>
      <c r="U56" s="313"/>
      <c r="V56" s="289"/>
      <c r="W56" s="289"/>
      <c r="X56" s="289"/>
    </row>
    <row r="57" spans="1:24" ht="26.25" customHeight="1">
      <c r="A57" s="322" t="s">
        <v>283</v>
      </c>
      <c r="B57" s="330"/>
      <c r="C57" s="331"/>
      <c r="D57" s="331"/>
      <c r="E57" s="331"/>
      <c r="F57" s="331"/>
      <c r="G57" s="331"/>
      <c r="H57" s="331"/>
      <c r="I57" s="331"/>
      <c r="J57" s="331"/>
      <c r="K57" s="331"/>
      <c r="L57" s="331"/>
      <c r="M57" s="331"/>
      <c r="N57" s="332">
        <v>1</v>
      </c>
      <c r="O57" s="333"/>
      <c r="P57" s="333"/>
      <c r="Q57" s="333"/>
      <c r="R57" s="333"/>
      <c r="S57" s="333"/>
      <c r="T57" s="333"/>
      <c r="U57" s="333"/>
      <c r="V57" s="333"/>
      <c r="W57" s="333"/>
      <c r="X57" s="333"/>
    </row>
    <row r="58" spans="1:24" ht="20.25" customHeight="1">
      <c r="A58" s="268" t="s">
        <v>284</v>
      </c>
      <c r="B58" s="334"/>
      <c r="C58" s="335"/>
      <c r="D58" s="335"/>
      <c r="E58" s="335"/>
      <c r="F58" s="335"/>
      <c r="G58" s="335"/>
      <c r="H58" s="335"/>
      <c r="I58" s="336"/>
      <c r="J58" s="336"/>
      <c r="K58" s="336"/>
      <c r="L58" s="335"/>
      <c r="M58" s="335"/>
      <c r="N58" s="268">
        <v>1.0720000000000001</v>
      </c>
      <c r="O58" s="335"/>
      <c r="P58" s="335"/>
      <c r="Q58" s="335"/>
      <c r="R58" s="336"/>
      <c r="S58" s="337"/>
      <c r="T58" s="336"/>
      <c r="U58" s="336"/>
      <c r="V58" s="338"/>
      <c r="W58" s="338"/>
      <c r="X58" s="338"/>
    </row>
    <row r="59" spans="1:24" ht="21.75" customHeight="1">
      <c r="A59" s="268" t="s">
        <v>269</v>
      </c>
      <c r="B59" s="334"/>
      <c r="C59" s="335"/>
      <c r="D59" s="335"/>
      <c r="E59" s="335"/>
      <c r="F59" s="335"/>
      <c r="G59" s="335"/>
      <c r="H59" s="335"/>
      <c r="I59" s="336"/>
      <c r="J59" s="336"/>
      <c r="K59" s="336"/>
      <c r="L59" s="335"/>
      <c r="M59" s="335"/>
      <c r="N59" s="268">
        <v>1.0469999999999999</v>
      </c>
      <c r="O59" s="338"/>
      <c r="P59" s="338"/>
      <c r="Q59" s="338"/>
      <c r="R59" s="337"/>
      <c r="S59" s="337"/>
      <c r="T59" s="337"/>
      <c r="U59" s="337"/>
      <c r="V59" s="335"/>
      <c r="W59" s="335"/>
      <c r="X59" s="335"/>
    </row>
    <row r="60" spans="1:24" ht="15.75">
      <c r="A60" s="268" t="s">
        <v>270</v>
      </c>
      <c r="B60" s="334"/>
      <c r="C60" s="339"/>
      <c r="D60" s="339"/>
      <c r="E60" s="339"/>
      <c r="F60" s="339"/>
      <c r="G60" s="335"/>
      <c r="H60" s="335"/>
      <c r="I60" s="336"/>
      <c r="J60" s="336"/>
      <c r="K60" s="336"/>
      <c r="L60" s="335"/>
      <c r="M60" s="335"/>
      <c r="N60" s="268">
        <v>1.04</v>
      </c>
      <c r="O60" s="335"/>
      <c r="P60" s="335"/>
      <c r="Q60" s="335"/>
      <c r="R60" s="336"/>
      <c r="S60" s="337"/>
      <c r="T60" s="336"/>
      <c r="V60" s="340"/>
      <c r="W60" s="340"/>
      <c r="X60" s="340"/>
    </row>
    <row r="61" spans="1:24" ht="15.75">
      <c r="A61" s="268" t="s">
        <v>285</v>
      </c>
      <c r="B61" s="334"/>
      <c r="C61" s="338"/>
      <c r="D61" s="338"/>
      <c r="E61" s="338"/>
      <c r="F61" s="338"/>
      <c r="G61" s="335"/>
      <c r="H61" s="335"/>
      <c r="I61" s="336"/>
      <c r="J61" s="336"/>
      <c r="K61" s="336"/>
      <c r="L61" s="335"/>
      <c r="M61" s="335"/>
      <c r="N61" s="268">
        <v>1.04</v>
      </c>
      <c r="O61" s="335"/>
      <c r="P61" s="335"/>
      <c r="Q61" s="335"/>
      <c r="R61" s="336"/>
      <c r="S61" s="336"/>
      <c r="T61" s="336"/>
      <c r="U61" s="336"/>
      <c r="V61" s="338"/>
      <c r="W61" s="338"/>
      <c r="X61" s="338"/>
    </row>
    <row r="62" spans="1:24" ht="15.75">
      <c r="A62" s="336"/>
      <c r="B62" s="334"/>
      <c r="C62" s="335"/>
      <c r="D62" s="335"/>
      <c r="E62" s="335"/>
      <c r="F62" s="335"/>
      <c r="G62" s="335"/>
      <c r="H62" s="335"/>
      <c r="I62" s="336"/>
      <c r="J62" s="336"/>
      <c r="K62" s="336"/>
      <c r="L62" s="335"/>
      <c r="M62" s="335"/>
      <c r="N62" s="335"/>
      <c r="O62" s="335"/>
      <c r="P62" s="335"/>
      <c r="Q62" s="335"/>
      <c r="R62" s="336"/>
      <c r="S62" s="336"/>
      <c r="T62" s="336"/>
      <c r="U62" s="336"/>
      <c r="V62" s="335"/>
      <c r="W62" s="335"/>
      <c r="X62" s="335"/>
    </row>
    <row r="63" spans="1:24" ht="15.75">
      <c r="A63" s="336"/>
      <c r="B63" s="334"/>
      <c r="C63" s="335"/>
      <c r="D63" s="335"/>
      <c r="E63" s="335"/>
      <c r="F63" s="335"/>
      <c r="G63" s="335"/>
      <c r="H63" s="335"/>
      <c r="I63" s="336"/>
      <c r="J63" s="336"/>
      <c r="K63" s="336"/>
      <c r="L63" s="335"/>
      <c r="M63" s="335"/>
      <c r="N63" s="335"/>
      <c r="O63" s="335"/>
      <c r="P63" s="335"/>
      <c r="Q63" s="335"/>
      <c r="R63" s="336"/>
      <c r="S63" s="336"/>
      <c r="T63" s="336"/>
      <c r="U63" s="336"/>
      <c r="V63" s="335"/>
      <c r="W63" s="335"/>
      <c r="X63" s="335"/>
    </row>
    <row r="64" spans="1:24" ht="15.75">
      <c r="A64" s="336"/>
      <c r="B64" s="334"/>
      <c r="C64" s="335"/>
      <c r="D64" s="335"/>
      <c r="E64" s="335"/>
      <c r="F64" s="335"/>
      <c r="G64" s="335"/>
      <c r="H64" s="335"/>
      <c r="I64" s="336"/>
      <c r="J64" s="336"/>
      <c r="K64" s="336"/>
      <c r="L64" s="335"/>
      <c r="M64" s="335"/>
      <c r="N64" s="335"/>
      <c r="O64" s="335"/>
      <c r="P64" s="335"/>
      <c r="Q64" s="335"/>
      <c r="R64" s="336"/>
      <c r="S64" s="336"/>
      <c r="T64" s="336"/>
      <c r="U64" s="336"/>
      <c r="V64" s="336"/>
      <c r="W64" s="336"/>
      <c r="X64" s="336"/>
    </row>
    <row r="65" spans="1:24" ht="15.75">
      <c r="A65" s="336"/>
      <c r="B65" s="334"/>
      <c r="C65" s="335"/>
      <c r="D65" s="335"/>
      <c r="E65" s="335"/>
      <c r="F65" s="335"/>
      <c r="G65" s="335"/>
      <c r="H65" s="335"/>
      <c r="I65" s="336"/>
      <c r="J65" s="336"/>
      <c r="K65" s="336"/>
      <c r="L65" s="335"/>
      <c r="M65" s="335"/>
      <c r="N65" s="335"/>
      <c r="O65" s="335"/>
      <c r="P65" s="335"/>
      <c r="Q65" s="335"/>
      <c r="R65" s="336"/>
      <c r="S65" s="336"/>
      <c r="T65" s="336"/>
      <c r="U65" s="336"/>
      <c r="V65" s="335"/>
      <c r="W65" s="335"/>
      <c r="X65" s="335"/>
    </row>
    <row r="66" spans="1:24" ht="15.75">
      <c r="A66" s="336"/>
      <c r="B66" s="334"/>
      <c r="C66" s="335"/>
      <c r="D66" s="335"/>
      <c r="E66" s="335"/>
      <c r="F66" s="335"/>
      <c r="G66" s="335"/>
      <c r="H66" s="335"/>
      <c r="I66" s="336"/>
      <c r="J66" s="336"/>
      <c r="K66" s="336"/>
      <c r="L66" s="335"/>
      <c r="M66" s="335"/>
      <c r="N66" s="335"/>
      <c r="O66" s="335"/>
      <c r="P66" s="335"/>
      <c r="Q66" s="335"/>
      <c r="R66" s="336"/>
      <c r="S66" s="336"/>
      <c r="T66" s="336"/>
      <c r="U66" s="336"/>
      <c r="V66" s="335"/>
      <c r="W66" s="335"/>
      <c r="X66" s="335"/>
    </row>
    <row r="67" spans="1:24" ht="15.75">
      <c r="A67" s="336"/>
      <c r="B67" s="334"/>
      <c r="C67" s="335"/>
      <c r="D67" s="335"/>
      <c r="E67" s="335"/>
      <c r="F67" s="335"/>
      <c r="G67" s="335"/>
      <c r="H67" s="335"/>
      <c r="I67" s="336"/>
      <c r="J67" s="336"/>
      <c r="K67" s="336"/>
      <c r="L67" s="335"/>
      <c r="M67" s="335"/>
      <c r="N67" s="335"/>
      <c r="O67" s="335"/>
      <c r="P67" s="335"/>
      <c r="Q67" s="335"/>
      <c r="R67" s="336"/>
      <c r="S67" s="336"/>
      <c r="T67" s="336"/>
      <c r="U67" s="336"/>
      <c r="V67" s="335"/>
      <c r="W67" s="335"/>
      <c r="X67" s="335"/>
    </row>
    <row r="68" spans="1:24" ht="15.75">
      <c r="A68" s="336"/>
      <c r="B68" s="334"/>
      <c r="C68" s="335"/>
      <c r="D68" s="335"/>
      <c r="E68" s="335"/>
      <c r="F68" s="335"/>
      <c r="G68" s="335"/>
      <c r="H68" s="335"/>
      <c r="I68" s="336"/>
      <c r="J68" s="336"/>
      <c r="K68" s="336"/>
      <c r="L68" s="335"/>
      <c r="M68" s="335"/>
      <c r="N68" s="335"/>
      <c r="O68" s="335"/>
      <c r="P68" s="335"/>
      <c r="Q68" s="335"/>
      <c r="R68" s="336"/>
      <c r="S68" s="336"/>
      <c r="T68" s="336"/>
      <c r="U68" s="336"/>
      <c r="V68" s="335"/>
      <c r="W68" s="335"/>
      <c r="X68" s="335"/>
    </row>
    <row r="69" spans="1:24" ht="15.75">
      <c r="A69" s="336"/>
      <c r="B69" s="334"/>
      <c r="C69" s="335"/>
      <c r="D69" s="335"/>
      <c r="E69" s="335"/>
      <c r="F69" s="335"/>
      <c r="G69" s="335"/>
      <c r="H69" s="335"/>
      <c r="I69" s="336"/>
      <c r="J69" s="336"/>
      <c r="K69" s="336"/>
      <c r="L69" s="335"/>
      <c r="M69" s="335"/>
      <c r="N69" s="335"/>
      <c r="O69" s="335"/>
      <c r="P69" s="335"/>
      <c r="Q69" s="335"/>
      <c r="R69" s="336"/>
      <c r="S69" s="336"/>
      <c r="T69" s="336"/>
      <c r="U69" s="336"/>
      <c r="V69" s="335"/>
      <c r="W69" s="335"/>
      <c r="X69" s="335"/>
    </row>
    <row r="70" spans="1:24" ht="15.75">
      <c r="A70" s="336"/>
      <c r="B70" s="334"/>
      <c r="C70" s="335"/>
      <c r="D70" s="335"/>
      <c r="E70" s="335"/>
      <c r="F70" s="335"/>
      <c r="G70" s="335"/>
      <c r="H70" s="335"/>
      <c r="I70" s="336"/>
      <c r="J70" s="336"/>
      <c r="K70" s="336"/>
      <c r="L70" s="335"/>
      <c r="M70" s="335"/>
      <c r="N70" s="335"/>
      <c r="O70" s="335"/>
      <c r="P70" s="335"/>
      <c r="Q70" s="335"/>
      <c r="R70" s="336"/>
      <c r="S70" s="336"/>
      <c r="T70" s="336"/>
      <c r="U70" s="336"/>
      <c r="V70" s="335"/>
      <c r="W70" s="335"/>
      <c r="X70" s="335"/>
    </row>
    <row r="71" spans="1:24" ht="15.75">
      <c r="A71" s="336"/>
      <c r="B71" s="334"/>
      <c r="C71" s="335"/>
      <c r="D71" s="335"/>
      <c r="E71" s="335"/>
      <c r="F71" s="335"/>
      <c r="G71" s="335"/>
      <c r="H71" s="335"/>
      <c r="I71" s="336"/>
      <c r="J71" s="336"/>
      <c r="K71" s="336"/>
      <c r="L71" s="335"/>
      <c r="M71" s="335"/>
      <c r="N71" s="335"/>
      <c r="O71" s="335"/>
      <c r="P71" s="335"/>
      <c r="Q71" s="335"/>
      <c r="R71" s="336"/>
      <c r="S71" s="336"/>
      <c r="T71" s="336"/>
      <c r="U71" s="336"/>
      <c r="V71" s="335"/>
      <c r="W71" s="335"/>
      <c r="X71" s="335"/>
    </row>
    <row r="72" spans="1:24" ht="15.75">
      <c r="A72" s="336"/>
      <c r="B72" s="334"/>
      <c r="C72" s="335"/>
      <c r="D72" s="335"/>
      <c r="E72" s="335"/>
      <c r="F72" s="335"/>
      <c r="G72" s="335"/>
      <c r="H72" s="335"/>
      <c r="I72" s="336"/>
      <c r="J72" s="336"/>
      <c r="K72" s="336"/>
      <c r="L72" s="335"/>
      <c r="M72" s="335"/>
      <c r="N72" s="335"/>
      <c r="O72" s="335"/>
      <c r="P72" s="335"/>
      <c r="Q72" s="335"/>
      <c r="R72" s="336"/>
      <c r="S72" s="336"/>
      <c r="T72" s="336"/>
      <c r="U72" s="336"/>
      <c r="V72" s="335"/>
      <c r="W72" s="335"/>
      <c r="X72" s="335"/>
    </row>
    <row r="73" spans="1:24" ht="15.75">
      <c r="A73" s="336"/>
      <c r="B73" s="334"/>
      <c r="C73" s="335"/>
      <c r="D73" s="335"/>
      <c r="E73" s="335"/>
      <c r="F73" s="335"/>
      <c r="G73" s="335"/>
      <c r="H73" s="335"/>
      <c r="I73" s="336"/>
      <c r="J73" s="336"/>
      <c r="K73" s="336"/>
      <c r="L73" s="335"/>
      <c r="M73" s="335"/>
      <c r="N73" s="335"/>
      <c r="O73" s="335"/>
      <c r="P73" s="335"/>
      <c r="Q73" s="335"/>
      <c r="R73" s="336"/>
      <c r="S73" s="336"/>
      <c r="T73" s="336"/>
      <c r="U73" s="336"/>
      <c r="V73" s="335"/>
      <c r="W73" s="335"/>
      <c r="X73" s="335"/>
    </row>
    <row r="74" spans="1:24" ht="15.75">
      <c r="A74" s="336"/>
      <c r="B74" s="334"/>
      <c r="C74" s="335"/>
      <c r="D74" s="335"/>
      <c r="E74" s="335"/>
      <c r="F74" s="335"/>
      <c r="G74" s="335"/>
      <c r="H74" s="335"/>
      <c r="I74" s="336"/>
      <c r="J74" s="336"/>
      <c r="K74" s="336"/>
      <c r="L74" s="335"/>
      <c r="M74" s="335"/>
      <c r="N74" s="335"/>
      <c r="O74" s="335"/>
      <c r="P74" s="335"/>
      <c r="Q74" s="335"/>
      <c r="R74" s="336"/>
      <c r="S74" s="336"/>
      <c r="T74" s="336"/>
      <c r="U74" s="336"/>
      <c r="V74" s="335"/>
      <c r="W74" s="335"/>
      <c r="X74" s="335"/>
    </row>
    <row r="75" spans="1:24" ht="15.75">
      <c r="A75" s="336"/>
      <c r="B75" s="334"/>
      <c r="C75" s="335"/>
      <c r="D75" s="335"/>
      <c r="E75" s="335"/>
      <c r="F75" s="335"/>
      <c r="G75" s="335"/>
      <c r="H75" s="335"/>
      <c r="I75" s="336"/>
      <c r="J75" s="336"/>
      <c r="K75" s="336"/>
      <c r="L75" s="335"/>
      <c r="M75" s="335"/>
      <c r="N75" s="335"/>
      <c r="O75" s="335"/>
      <c r="P75" s="335"/>
      <c r="Q75" s="335"/>
      <c r="R75" s="336"/>
      <c r="S75" s="336"/>
      <c r="T75" s="336"/>
      <c r="U75" s="336"/>
      <c r="V75" s="335"/>
      <c r="W75" s="335"/>
      <c r="X75" s="335"/>
    </row>
    <row r="76" spans="1:24" ht="15.75">
      <c r="A76" s="336"/>
      <c r="B76" s="334"/>
      <c r="C76" s="335"/>
      <c r="D76" s="335"/>
      <c r="E76" s="335"/>
      <c r="F76" s="335"/>
      <c r="G76" s="335"/>
      <c r="H76" s="335"/>
      <c r="I76" s="336"/>
      <c r="J76" s="336"/>
      <c r="K76" s="336"/>
      <c r="L76" s="335"/>
      <c r="M76" s="335"/>
      <c r="N76" s="335"/>
      <c r="O76" s="335"/>
      <c r="P76" s="335"/>
      <c r="Q76" s="335"/>
      <c r="R76" s="336"/>
      <c r="S76" s="336"/>
      <c r="T76" s="336"/>
      <c r="U76" s="336"/>
      <c r="V76" s="335"/>
      <c r="W76" s="335"/>
      <c r="X76" s="335"/>
    </row>
    <row r="77" spans="1:24" ht="15.75">
      <c r="A77" s="336"/>
      <c r="B77" s="334"/>
      <c r="C77" s="335"/>
      <c r="D77" s="335"/>
      <c r="E77" s="335"/>
      <c r="F77" s="335"/>
      <c r="G77" s="335"/>
      <c r="H77" s="335"/>
      <c r="I77" s="336"/>
      <c r="J77" s="336"/>
      <c r="K77" s="336"/>
      <c r="L77" s="335"/>
      <c r="M77" s="335"/>
      <c r="N77" s="335"/>
      <c r="O77" s="335"/>
      <c r="P77" s="335"/>
      <c r="Q77" s="335"/>
      <c r="R77" s="336"/>
      <c r="S77" s="336"/>
      <c r="T77" s="336"/>
      <c r="U77" s="336"/>
      <c r="V77" s="335"/>
      <c r="W77" s="335"/>
      <c r="X77" s="335"/>
    </row>
    <row r="78" spans="1:24" ht="15.75">
      <c r="A78" s="336"/>
      <c r="B78" s="334"/>
      <c r="C78" s="335"/>
      <c r="D78" s="335"/>
      <c r="E78" s="335"/>
      <c r="F78" s="335"/>
      <c r="G78" s="335"/>
      <c r="H78" s="335"/>
      <c r="I78" s="336"/>
      <c r="J78" s="336"/>
      <c r="K78" s="336"/>
      <c r="L78" s="335"/>
      <c r="M78" s="335"/>
      <c r="N78" s="335"/>
      <c r="O78" s="335"/>
      <c r="P78" s="335"/>
      <c r="Q78" s="335"/>
      <c r="R78" s="336"/>
      <c r="S78" s="336"/>
      <c r="T78" s="336"/>
      <c r="U78" s="336"/>
      <c r="V78" s="335"/>
      <c r="W78" s="335"/>
      <c r="X78" s="335"/>
    </row>
    <row r="79" spans="1:24" ht="15.75">
      <c r="A79" s="336"/>
      <c r="B79" s="334"/>
      <c r="C79" s="335"/>
      <c r="D79" s="335"/>
      <c r="E79" s="335"/>
      <c r="F79" s="335"/>
      <c r="G79" s="335"/>
      <c r="H79" s="335"/>
      <c r="I79" s="336"/>
      <c r="J79" s="336"/>
      <c r="K79" s="336"/>
      <c r="L79" s="335"/>
      <c r="M79" s="335"/>
      <c r="N79" s="335"/>
      <c r="O79" s="335"/>
      <c r="P79" s="335"/>
      <c r="Q79" s="335"/>
      <c r="R79" s="336"/>
      <c r="S79" s="336"/>
      <c r="T79" s="336"/>
      <c r="U79" s="336"/>
      <c r="V79" s="335"/>
      <c r="W79" s="335"/>
      <c r="X79" s="335"/>
    </row>
    <row r="80" spans="1:24" ht="15.75">
      <c r="A80" s="336"/>
      <c r="B80" s="334"/>
      <c r="C80" s="335"/>
      <c r="D80" s="335"/>
      <c r="E80" s="335"/>
      <c r="F80" s="335"/>
      <c r="G80" s="335"/>
      <c r="H80" s="335"/>
      <c r="I80" s="336"/>
      <c r="J80" s="336"/>
      <c r="K80" s="336"/>
      <c r="L80" s="335"/>
      <c r="M80" s="335"/>
      <c r="N80" s="335"/>
      <c r="O80" s="335"/>
      <c r="P80" s="335"/>
      <c r="Q80" s="335"/>
      <c r="R80" s="336"/>
      <c r="S80" s="336"/>
      <c r="T80" s="336"/>
      <c r="U80" s="336"/>
      <c r="V80" s="335"/>
      <c r="W80" s="335"/>
      <c r="X80" s="335"/>
    </row>
    <row r="81" spans="1:24" ht="15.75">
      <c r="A81" s="336"/>
      <c r="B81" s="334"/>
      <c r="C81" s="335"/>
      <c r="D81" s="335"/>
      <c r="E81" s="335"/>
      <c r="F81" s="335"/>
      <c r="G81" s="335"/>
      <c r="H81" s="335"/>
      <c r="I81" s="336"/>
      <c r="J81" s="336"/>
      <c r="K81" s="336"/>
      <c r="L81" s="335"/>
      <c r="M81" s="335"/>
      <c r="N81" s="335"/>
      <c r="O81" s="335"/>
      <c r="P81" s="335"/>
      <c r="Q81" s="335"/>
      <c r="R81" s="336"/>
      <c r="S81" s="336"/>
      <c r="T81" s="336"/>
      <c r="U81" s="336"/>
      <c r="V81" s="335"/>
      <c r="W81" s="335"/>
      <c r="X81" s="335"/>
    </row>
    <row r="82" spans="1:24" ht="15.75">
      <c r="A82" s="336"/>
      <c r="B82" s="334"/>
      <c r="C82" s="335"/>
      <c r="D82" s="335"/>
      <c r="E82" s="335"/>
      <c r="F82" s="335"/>
      <c r="G82" s="335"/>
      <c r="H82" s="335"/>
      <c r="I82" s="336"/>
      <c r="J82" s="336"/>
      <c r="K82" s="336"/>
      <c r="L82" s="335"/>
      <c r="M82" s="335"/>
      <c r="N82" s="335"/>
      <c r="O82" s="335"/>
      <c r="P82" s="335"/>
      <c r="Q82" s="335"/>
      <c r="R82" s="336"/>
      <c r="S82" s="336"/>
      <c r="T82" s="336"/>
      <c r="U82" s="336"/>
      <c r="V82" s="335"/>
      <c r="W82" s="335"/>
      <c r="X82" s="335"/>
    </row>
    <row r="83" spans="1:24" ht="15.75">
      <c r="A83" s="336"/>
      <c r="B83" s="334"/>
      <c r="C83" s="335"/>
      <c r="D83" s="335"/>
      <c r="E83" s="335"/>
      <c r="F83" s="335"/>
      <c r="G83" s="335"/>
      <c r="H83" s="335"/>
      <c r="I83" s="336"/>
      <c r="J83" s="336"/>
      <c r="K83" s="336"/>
      <c r="L83" s="335"/>
      <c r="M83" s="335"/>
      <c r="N83" s="335"/>
      <c r="O83" s="335"/>
      <c r="P83" s="335"/>
      <c r="Q83" s="335"/>
      <c r="R83" s="336"/>
      <c r="S83" s="336"/>
      <c r="T83" s="336"/>
      <c r="U83" s="336"/>
      <c r="V83" s="335"/>
      <c r="W83" s="335"/>
      <c r="X83" s="335"/>
    </row>
    <row r="84" spans="1:24" ht="15.75">
      <c r="A84" s="336"/>
      <c r="B84" s="334"/>
      <c r="C84" s="335"/>
      <c r="D84" s="335"/>
      <c r="E84" s="335"/>
      <c r="F84" s="335"/>
      <c r="G84" s="335"/>
      <c r="H84" s="335"/>
      <c r="I84" s="336"/>
      <c r="J84" s="336"/>
      <c r="K84" s="336"/>
      <c r="L84" s="335"/>
      <c r="M84" s="335"/>
      <c r="N84" s="335"/>
      <c r="O84" s="335"/>
      <c r="P84" s="335"/>
      <c r="Q84" s="335"/>
      <c r="R84" s="336"/>
      <c r="S84" s="336"/>
      <c r="T84" s="336"/>
      <c r="U84" s="336"/>
      <c r="V84" s="335"/>
      <c r="W84" s="335"/>
      <c r="X84" s="335"/>
    </row>
    <row r="85" spans="1:24" ht="15.75">
      <c r="A85" s="336"/>
      <c r="B85" s="334"/>
      <c r="C85" s="335"/>
      <c r="D85" s="335"/>
      <c r="E85" s="335"/>
      <c r="F85" s="335"/>
      <c r="G85" s="335"/>
      <c r="H85" s="335"/>
      <c r="I85" s="336"/>
      <c r="J85" s="336"/>
      <c r="K85" s="336"/>
      <c r="L85" s="335"/>
      <c r="M85" s="335"/>
      <c r="N85" s="335"/>
      <c r="O85" s="335"/>
      <c r="P85" s="335"/>
      <c r="Q85" s="335"/>
      <c r="R85" s="336"/>
      <c r="S85" s="336"/>
      <c r="T85" s="336"/>
      <c r="U85" s="336"/>
      <c r="V85" s="335"/>
      <c r="W85" s="335"/>
      <c r="X85" s="335"/>
    </row>
    <row r="86" spans="1:24" ht="15.75">
      <c r="A86" s="336"/>
      <c r="B86" s="334"/>
      <c r="C86" s="335"/>
      <c r="D86" s="335"/>
      <c r="E86" s="335"/>
      <c r="F86" s="335"/>
      <c r="G86" s="335"/>
      <c r="H86" s="335"/>
      <c r="I86" s="336"/>
      <c r="J86" s="336"/>
      <c r="K86" s="336"/>
      <c r="L86" s="335"/>
      <c r="M86" s="335"/>
      <c r="N86" s="335"/>
      <c r="O86" s="335"/>
      <c r="P86" s="335"/>
      <c r="Q86" s="335"/>
      <c r="R86" s="336"/>
      <c r="S86" s="336"/>
      <c r="T86" s="336"/>
      <c r="U86" s="336"/>
      <c r="V86" s="335"/>
      <c r="W86" s="335"/>
      <c r="X86" s="335"/>
    </row>
    <row r="87" spans="1:24" ht="15.75">
      <c r="A87" s="336"/>
      <c r="B87" s="334"/>
      <c r="C87" s="335"/>
      <c r="D87" s="335"/>
      <c r="E87" s="335"/>
      <c r="F87" s="335"/>
      <c r="G87" s="335"/>
      <c r="H87" s="335"/>
      <c r="I87" s="336"/>
      <c r="J87" s="336"/>
      <c r="K87" s="336"/>
      <c r="L87" s="335"/>
      <c r="M87" s="335"/>
      <c r="N87" s="335"/>
      <c r="O87" s="335"/>
      <c r="P87" s="335"/>
      <c r="Q87" s="335"/>
      <c r="R87" s="336"/>
      <c r="S87" s="336"/>
      <c r="T87" s="336"/>
      <c r="U87" s="336"/>
      <c r="V87" s="335"/>
      <c r="W87" s="335"/>
      <c r="X87" s="335"/>
    </row>
    <row r="88" spans="1:24" ht="15.75">
      <c r="A88" s="336"/>
      <c r="B88" s="334"/>
      <c r="C88" s="335"/>
      <c r="D88" s="335"/>
      <c r="E88" s="335"/>
      <c r="F88" s="335"/>
      <c r="G88" s="335"/>
      <c r="H88" s="335"/>
      <c r="I88" s="336"/>
      <c r="J88" s="336"/>
      <c r="K88" s="336"/>
      <c r="L88" s="335"/>
      <c r="M88" s="335"/>
      <c r="N88" s="335"/>
      <c r="O88" s="335"/>
      <c r="P88" s="335"/>
      <c r="Q88" s="335"/>
      <c r="R88" s="336"/>
      <c r="S88" s="336"/>
      <c r="T88" s="336"/>
      <c r="U88" s="336"/>
      <c r="V88" s="335"/>
      <c r="W88" s="335"/>
      <c r="X88" s="335"/>
    </row>
    <row r="89" spans="1:24" ht="15.75">
      <c r="A89" s="336"/>
      <c r="B89" s="334"/>
      <c r="C89" s="335"/>
      <c r="D89" s="335"/>
      <c r="E89" s="335"/>
      <c r="F89" s="335"/>
      <c r="G89" s="335"/>
      <c r="H89" s="335"/>
      <c r="I89" s="336"/>
      <c r="J89" s="336"/>
      <c r="K89" s="336"/>
      <c r="L89" s="335"/>
      <c r="M89" s="335"/>
      <c r="N89" s="335"/>
      <c r="O89" s="335"/>
      <c r="P89" s="335"/>
      <c r="Q89" s="335"/>
      <c r="R89" s="336"/>
      <c r="S89" s="336"/>
      <c r="T89" s="336"/>
      <c r="U89" s="336"/>
      <c r="V89" s="335"/>
      <c r="W89" s="335"/>
      <c r="X89" s="335"/>
    </row>
    <row r="90" spans="1:24" ht="15.75">
      <c r="A90" s="336"/>
      <c r="B90" s="334"/>
      <c r="C90" s="335"/>
      <c r="D90" s="335"/>
      <c r="E90" s="335"/>
      <c r="F90" s="335"/>
      <c r="G90" s="335"/>
      <c r="H90" s="335"/>
      <c r="I90" s="336"/>
      <c r="J90" s="336"/>
      <c r="K90" s="336"/>
      <c r="L90" s="335"/>
      <c r="M90" s="335"/>
      <c r="N90" s="335"/>
      <c r="O90" s="335"/>
      <c r="P90" s="335"/>
      <c r="Q90" s="335"/>
      <c r="R90" s="336"/>
      <c r="S90" s="336"/>
      <c r="T90" s="336"/>
      <c r="U90" s="336"/>
      <c r="V90" s="335"/>
      <c r="W90" s="335"/>
      <c r="X90" s="335"/>
    </row>
    <row r="91" spans="1:24" ht="15.75">
      <c r="A91" s="336"/>
      <c r="B91" s="334"/>
      <c r="C91" s="335"/>
      <c r="D91" s="335"/>
      <c r="E91" s="335"/>
      <c r="F91" s="335"/>
      <c r="G91" s="335"/>
      <c r="H91" s="335"/>
      <c r="I91" s="336"/>
      <c r="J91" s="336"/>
      <c r="K91" s="336"/>
      <c r="L91" s="335"/>
      <c r="M91" s="335"/>
      <c r="N91" s="335"/>
      <c r="O91" s="335"/>
      <c r="P91" s="335"/>
      <c r="Q91" s="335"/>
      <c r="R91" s="336"/>
      <c r="S91" s="336"/>
      <c r="T91" s="336"/>
      <c r="U91" s="336"/>
      <c r="V91" s="335"/>
      <c r="W91" s="335"/>
      <c r="X91" s="335"/>
    </row>
    <row r="92" spans="1:24" ht="15.75">
      <c r="A92" s="336"/>
      <c r="B92" s="334"/>
      <c r="C92" s="335"/>
      <c r="D92" s="335"/>
      <c r="E92" s="335"/>
      <c r="F92" s="335"/>
      <c r="G92" s="335"/>
      <c r="H92" s="335"/>
      <c r="I92" s="336"/>
      <c r="J92" s="336"/>
      <c r="K92" s="336"/>
      <c r="L92" s="335"/>
      <c r="M92" s="335"/>
      <c r="N92" s="335"/>
      <c r="O92" s="335"/>
      <c r="P92" s="335"/>
      <c r="Q92" s="335"/>
      <c r="R92" s="336"/>
      <c r="S92" s="336"/>
      <c r="T92" s="336"/>
      <c r="U92" s="336"/>
      <c r="V92" s="335"/>
      <c r="W92" s="335"/>
      <c r="X92" s="335"/>
    </row>
    <row r="93" spans="1:24" ht="15.75">
      <c r="A93" s="336"/>
      <c r="B93" s="334"/>
      <c r="C93" s="335"/>
      <c r="D93" s="335"/>
      <c r="E93" s="335"/>
      <c r="F93" s="335"/>
      <c r="G93" s="335"/>
      <c r="H93" s="335"/>
      <c r="I93" s="336"/>
      <c r="J93" s="336"/>
      <c r="K93" s="336"/>
      <c r="L93" s="335"/>
      <c r="M93" s="335"/>
      <c r="N93" s="335"/>
      <c r="O93" s="335"/>
      <c r="P93" s="335"/>
      <c r="Q93" s="335"/>
      <c r="R93" s="336"/>
      <c r="S93" s="336"/>
      <c r="T93" s="336"/>
      <c r="U93" s="336"/>
      <c r="V93" s="335"/>
      <c r="W93" s="335"/>
      <c r="X93" s="335"/>
    </row>
    <row r="94" spans="1:24" ht="15.75">
      <c r="A94" s="336"/>
      <c r="B94" s="334"/>
      <c r="C94" s="335"/>
      <c r="D94" s="335"/>
      <c r="E94" s="335"/>
      <c r="F94" s="335"/>
      <c r="G94" s="335"/>
      <c r="H94" s="335"/>
      <c r="I94" s="336"/>
      <c r="J94" s="336"/>
      <c r="K94" s="336"/>
      <c r="L94" s="335"/>
      <c r="M94" s="335"/>
      <c r="N94" s="335"/>
      <c r="O94" s="335"/>
      <c r="P94" s="335"/>
      <c r="Q94" s="335"/>
      <c r="R94" s="336"/>
      <c r="S94" s="336"/>
      <c r="T94" s="336"/>
      <c r="U94" s="336"/>
      <c r="V94" s="335"/>
      <c r="W94" s="335"/>
      <c r="X94" s="335"/>
    </row>
    <row r="95" spans="1:24" ht="15.75">
      <c r="A95" s="336"/>
      <c r="B95" s="334"/>
      <c r="C95" s="335"/>
      <c r="D95" s="335"/>
      <c r="E95" s="335"/>
      <c r="F95" s="335"/>
      <c r="G95" s="335"/>
      <c r="H95" s="335"/>
      <c r="I95" s="336"/>
      <c r="J95" s="336"/>
      <c r="K95" s="336"/>
      <c r="L95" s="335"/>
      <c r="M95" s="335"/>
      <c r="N95" s="335"/>
      <c r="O95" s="335"/>
      <c r="P95" s="335"/>
      <c r="Q95" s="335"/>
      <c r="R95" s="336"/>
      <c r="S95" s="336"/>
      <c r="T95" s="336"/>
      <c r="U95" s="336"/>
      <c r="V95" s="335"/>
      <c r="W95" s="335"/>
      <c r="X95" s="335"/>
    </row>
    <row r="96" spans="1:24" ht="15.75">
      <c r="A96" s="336"/>
      <c r="B96" s="334"/>
      <c r="C96" s="335"/>
      <c r="D96" s="335"/>
      <c r="E96" s="335"/>
      <c r="F96" s="335"/>
      <c r="G96" s="335"/>
      <c r="H96" s="335"/>
      <c r="I96" s="336"/>
      <c r="J96" s="336"/>
      <c r="K96" s="336"/>
      <c r="L96" s="335"/>
      <c r="M96" s="335"/>
      <c r="N96" s="335"/>
      <c r="O96" s="335"/>
      <c r="P96" s="335"/>
      <c r="Q96" s="335"/>
      <c r="R96" s="336"/>
      <c r="S96" s="336"/>
      <c r="T96" s="336"/>
      <c r="U96" s="336"/>
      <c r="V96" s="335"/>
      <c r="W96" s="335"/>
      <c r="X96" s="335"/>
    </row>
    <row r="97" spans="1:24" ht="15.75">
      <c r="A97" s="336"/>
      <c r="B97" s="334"/>
      <c r="C97" s="335"/>
      <c r="D97" s="335"/>
      <c r="E97" s="335"/>
      <c r="F97" s="335"/>
      <c r="G97" s="335"/>
      <c r="H97" s="335"/>
      <c r="I97" s="336"/>
      <c r="J97" s="336"/>
      <c r="K97" s="336"/>
      <c r="L97" s="335"/>
      <c r="M97" s="335"/>
      <c r="N97" s="335"/>
      <c r="O97" s="335"/>
      <c r="P97" s="335"/>
      <c r="Q97" s="335"/>
      <c r="R97" s="336"/>
      <c r="S97" s="336"/>
      <c r="T97" s="336"/>
      <c r="U97" s="336"/>
      <c r="V97" s="335"/>
      <c r="W97" s="335"/>
      <c r="X97" s="335"/>
    </row>
  </sheetData>
  <autoFilter ref="A8:X52"/>
  <mergeCells count="22">
    <mergeCell ref="X6:X7"/>
    <mergeCell ref="A4:X4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9:Q9"/>
    <mergeCell ref="R6:R7"/>
    <mergeCell ref="S6:U6"/>
    <mergeCell ref="V6:V7"/>
    <mergeCell ref="W6:W7"/>
    <mergeCell ref="O6:Q6"/>
  </mergeCells>
  <pageMargins left="0.39374999999999999" right="0.196527777777778" top="0.39374999999999999" bottom="0.196527777777778" header="0.511811023622047" footer="0.511811023622047"/>
  <pageSetup paperSize="9" scale="39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207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22-ЖКХ</vt:lpstr>
      <vt:lpstr>2024-2026</vt:lpstr>
      <vt:lpstr>2025-2027</vt:lpstr>
      <vt:lpstr>'2024-2026'!Область_печати</vt:lpstr>
      <vt:lpstr>'2025-2027'!Область_печати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Лебедева Оксана Николаевна</dc:creator>
  <dc:description/>
  <cp:lastModifiedBy>Шаманаева Елена Михайловна</cp:lastModifiedBy>
  <cp:revision>13</cp:revision>
  <cp:lastPrinted>2024-10-27T22:01:28Z</cp:lastPrinted>
  <dcterms:created xsi:type="dcterms:W3CDTF">2024-09-03T01:26:05Z</dcterms:created>
  <dcterms:modified xsi:type="dcterms:W3CDTF">2024-10-27T22:08:32Z</dcterms:modified>
  <dc:language>ru-RU</dc:language>
</cp:coreProperties>
</file>