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Бюджетный отдел\ВСЕ ПРО БЮДЖЕТ\Бюджет 2025-2027\ВНОСИМ ПРОЕКТ В ЗС КК\6.4-6.12 МЕТОДИКИ И РАСЧЕТЫ МБТ\6.5-6.12 РАСЧЕТЫ МБТ\6.9 Субвенции\"/>
    </mc:Choice>
  </mc:AlternateContent>
  <bookViews>
    <workbookView xWindow="0" yWindow="0" windowWidth="28800" windowHeight="11400" firstSheet="1" activeTab="2"/>
  </bookViews>
  <sheets>
    <sheet name="ФЭО 2-х разовое питание (2)" sheetId="3" state="hidden" r:id="rId1"/>
    <sheet name="2025" sheetId="10" r:id="rId2"/>
    <sheet name="2026-2027" sheetId="16" r:id="rId3"/>
    <sheet name="ФЭО 2-х разовое питание" sheetId="1" state="hidden" r:id="rId4"/>
  </sheets>
  <definedNames>
    <definedName name="_xlnm.Print_Titles" localSheetId="1">'2025'!$4:$5</definedName>
    <definedName name="_xlnm.Print_Titles" localSheetId="2">'2026-2027'!$4:$5</definedName>
    <definedName name="_xlnm.Print_Titles" localSheetId="3">'ФЭО 2-х разовое питание'!$5:$6</definedName>
    <definedName name="_xlnm.Print_Titles" localSheetId="0">'ФЭО 2-х разовое питание (2)'!$5:$6</definedName>
    <definedName name="_xlnm.Print_Area" localSheetId="1">'2025'!$A$1:$R$41</definedName>
    <definedName name="_xlnm.Print_Area" localSheetId="2">'2026-2027'!$A$1:$R$41</definedName>
    <definedName name="_xlnm.Print_Area" localSheetId="3">'ФЭО 2-х разовое питание'!$A$1:$R$43</definedName>
    <definedName name="_xlnm.Print_Area" localSheetId="0">'ФЭО 2-х разовое питание (2)'!$A$1:$R$43</definedName>
    <definedName name="январь" localSheetId="2">#REF!</definedName>
    <definedName name="январь" localSheetId="0">#REF!</definedName>
    <definedName name="январь">#REF!</definedName>
  </definedNames>
  <calcPr calcId="162913"/>
</workbook>
</file>

<file path=xl/calcChain.xml><?xml version="1.0" encoding="utf-8"?>
<calcChain xmlns="http://schemas.openxmlformats.org/spreadsheetml/2006/main">
  <c r="R38" i="3" l="1"/>
  <c r="Q38" i="3"/>
  <c r="P38" i="3"/>
  <c r="O38" i="3"/>
  <c r="N38" i="3"/>
  <c r="M38" i="3"/>
  <c r="L38" i="3"/>
  <c r="K38" i="3"/>
  <c r="J38" i="3"/>
  <c r="I38" i="3"/>
  <c r="H38" i="3"/>
  <c r="G38" i="3"/>
  <c r="F38" i="3"/>
  <c r="E38" i="3"/>
  <c r="R37" i="3"/>
  <c r="Q37" i="3"/>
  <c r="P37" i="3"/>
  <c r="O37" i="3"/>
  <c r="N37" i="3"/>
  <c r="M37" i="3"/>
  <c r="L37" i="3"/>
  <c r="K37" i="3"/>
  <c r="J37" i="3"/>
  <c r="I37" i="3"/>
  <c r="H37" i="3"/>
  <c r="G37" i="3"/>
  <c r="F37" i="3"/>
  <c r="E37" i="3"/>
  <c r="R36" i="3"/>
  <c r="Q36" i="3"/>
  <c r="P36" i="3"/>
  <c r="O36" i="3"/>
  <c r="N36" i="3"/>
  <c r="N34" i="3"/>
  <c r="M36" i="3"/>
  <c r="L36" i="3"/>
  <c r="K36" i="3"/>
  <c r="J36" i="3"/>
  <c r="I36" i="3"/>
  <c r="H36" i="3"/>
  <c r="G36" i="3"/>
  <c r="F36" i="3"/>
  <c r="F35" i="3"/>
  <c r="E36" i="3"/>
  <c r="R35" i="3"/>
  <c r="R34" i="3" s="1"/>
  <c r="Q35" i="3"/>
  <c r="P35" i="3"/>
  <c r="P34" i="3" s="1"/>
  <c r="O35" i="3"/>
  <c r="O34" i="3" s="1"/>
  <c r="N35" i="3"/>
  <c r="M35" i="3"/>
  <c r="L35" i="3"/>
  <c r="K35" i="3"/>
  <c r="J35" i="3"/>
  <c r="I35" i="3"/>
  <c r="H35" i="3"/>
  <c r="G35" i="3"/>
  <c r="E35" i="3"/>
  <c r="D32" i="3"/>
  <c r="D31" i="3"/>
  <c r="D29" i="3"/>
  <c r="D30" i="3"/>
  <c r="R28" i="3"/>
  <c r="Q28" i="3"/>
  <c r="P28" i="3"/>
  <c r="O28" i="3"/>
  <c r="N28" i="3"/>
  <c r="M28" i="3"/>
  <c r="L28" i="3"/>
  <c r="K28" i="3"/>
  <c r="J28" i="3"/>
  <c r="I28" i="3"/>
  <c r="H28" i="3"/>
  <c r="G28" i="3"/>
  <c r="F28" i="3"/>
  <c r="E28" i="3"/>
  <c r="R27" i="3"/>
  <c r="Q27" i="3"/>
  <c r="P27" i="3"/>
  <c r="O27" i="3"/>
  <c r="N27" i="3"/>
  <c r="M27" i="3"/>
  <c r="L27" i="3"/>
  <c r="K27" i="3"/>
  <c r="J27" i="3"/>
  <c r="I27" i="3"/>
  <c r="G27" i="3"/>
  <c r="F27" i="3"/>
  <c r="E27" i="3"/>
  <c r="H26" i="3"/>
  <c r="H27" i="3"/>
  <c r="D25" i="3"/>
  <c r="I18" i="3"/>
  <c r="I23" i="3" s="1"/>
  <c r="R17" i="3"/>
  <c r="N17" i="3"/>
  <c r="N22" i="3" s="1"/>
  <c r="J17" i="3"/>
  <c r="J22" i="3"/>
  <c r="F17" i="3"/>
  <c r="R19" i="3"/>
  <c r="R24" i="3" s="1"/>
  <c r="Q19" i="3"/>
  <c r="Q24" i="3" s="1"/>
  <c r="P19" i="3"/>
  <c r="P24" i="3"/>
  <c r="O19" i="3"/>
  <c r="O24" i="3" s="1"/>
  <c r="N19" i="3"/>
  <c r="M19" i="3"/>
  <c r="M24" i="3" s="1"/>
  <c r="L19" i="3"/>
  <c r="L24" i="3" s="1"/>
  <c r="K19" i="3"/>
  <c r="K24" i="3" s="1"/>
  <c r="J19" i="3"/>
  <c r="J24" i="3"/>
  <c r="I19" i="3"/>
  <c r="I24" i="3" s="1"/>
  <c r="H19" i="3"/>
  <c r="H24" i="3" s="1"/>
  <c r="G19" i="3"/>
  <c r="G24" i="3" s="1"/>
  <c r="F19" i="3"/>
  <c r="F24" i="3" s="1"/>
  <c r="E19" i="3"/>
  <c r="E24" i="3" s="1"/>
  <c r="R18" i="3"/>
  <c r="R23" i="3"/>
  <c r="O18" i="3"/>
  <c r="O23" i="3" s="1"/>
  <c r="L18" i="3"/>
  <c r="L23" i="3" s="1"/>
  <c r="K18" i="3"/>
  <c r="K23" i="3" s="1"/>
  <c r="F9" i="3"/>
  <c r="F18" i="3" s="1"/>
  <c r="F7" i="3"/>
  <c r="Q17" i="3"/>
  <c r="P17" i="3"/>
  <c r="O17" i="3"/>
  <c r="O22" i="3" s="1"/>
  <c r="O16" i="3"/>
  <c r="M17" i="3"/>
  <c r="M22" i="3"/>
  <c r="L17" i="3"/>
  <c r="K17" i="3"/>
  <c r="I17" i="3"/>
  <c r="I22" i="3"/>
  <c r="I21" i="3" s="1"/>
  <c r="H17" i="3"/>
  <c r="H22" i="3" s="1"/>
  <c r="G17" i="3"/>
  <c r="E17" i="3"/>
  <c r="E22" i="3" s="1"/>
  <c r="D10" i="3"/>
  <c r="Q9" i="3"/>
  <c r="Q18" i="3" s="1"/>
  <c r="Q23" i="3" s="1"/>
  <c r="P9" i="3"/>
  <c r="N9" i="3"/>
  <c r="N18" i="3" s="1"/>
  <c r="M9" i="3"/>
  <c r="J9" i="3"/>
  <c r="J18" i="3" s="1"/>
  <c r="J7" i="3"/>
  <c r="H9" i="3"/>
  <c r="H18" i="3" s="1"/>
  <c r="G9" i="3"/>
  <c r="G7" i="3" s="1"/>
  <c r="E9" i="3"/>
  <c r="D8" i="3"/>
  <c r="R7" i="3"/>
  <c r="O7" i="3"/>
  <c r="L7" i="3"/>
  <c r="K7" i="3"/>
  <c r="I7" i="3"/>
  <c r="N23" i="3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 s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 s="1"/>
  <c r="R36" i="1"/>
  <c r="Q36" i="1"/>
  <c r="P36" i="1"/>
  <c r="O36" i="1"/>
  <c r="O34" i="1" s="1"/>
  <c r="N36" i="1"/>
  <c r="M36" i="1"/>
  <c r="L36" i="1"/>
  <c r="K36" i="1"/>
  <c r="J36" i="1"/>
  <c r="I36" i="1"/>
  <c r="H36" i="1"/>
  <c r="G36" i="1"/>
  <c r="F36" i="1"/>
  <c r="F35" i="1"/>
  <c r="E36" i="1"/>
  <c r="R35" i="1"/>
  <c r="Q35" i="1"/>
  <c r="P35" i="1"/>
  <c r="O35" i="1"/>
  <c r="N35" i="1"/>
  <c r="M35" i="1"/>
  <c r="L35" i="1"/>
  <c r="K35" i="1"/>
  <c r="J35" i="1"/>
  <c r="I35" i="1"/>
  <c r="H35" i="1"/>
  <c r="H34" i="1" s="1"/>
  <c r="G35" i="1"/>
  <c r="G34" i="1" s="1"/>
  <c r="E35" i="1"/>
  <c r="E34" i="1" s="1"/>
  <c r="D32" i="1"/>
  <c r="D31" i="1"/>
  <c r="D30" i="1"/>
  <c r="D29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R27" i="1"/>
  <c r="Q27" i="1"/>
  <c r="P27" i="1"/>
  <c r="O27" i="1"/>
  <c r="N27" i="1"/>
  <c r="M27" i="1"/>
  <c r="L27" i="1"/>
  <c r="K27" i="1"/>
  <c r="J27" i="1"/>
  <c r="I27" i="1"/>
  <c r="G27" i="1"/>
  <c r="F27" i="1"/>
  <c r="E27" i="1"/>
  <c r="H26" i="1"/>
  <c r="H27" i="1" s="1"/>
  <c r="D25" i="1"/>
  <c r="R19" i="1"/>
  <c r="R24" i="1" s="1"/>
  <c r="Q19" i="1"/>
  <c r="Q24" i="1" s="1"/>
  <c r="P19" i="1"/>
  <c r="P24" i="1"/>
  <c r="O19" i="1"/>
  <c r="O24" i="1" s="1"/>
  <c r="N19" i="1"/>
  <c r="N24" i="1" s="1"/>
  <c r="M19" i="1"/>
  <c r="M24" i="1" s="1"/>
  <c r="L19" i="1"/>
  <c r="L24" i="1" s="1"/>
  <c r="K19" i="1"/>
  <c r="K24" i="1" s="1"/>
  <c r="J19" i="1"/>
  <c r="J24" i="1"/>
  <c r="I19" i="1"/>
  <c r="I24" i="1" s="1"/>
  <c r="H19" i="1"/>
  <c r="H24" i="1" s="1"/>
  <c r="G19" i="1"/>
  <c r="G24" i="1" s="1"/>
  <c r="F19" i="1"/>
  <c r="F24" i="1"/>
  <c r="E19" i="1"/>
  <c r="E24" i="1" s="1"/>
  <c r="R18" i="1"/>
  <c r="R23" i="1" s="1"/>
  <c r="O18" i="1"/>
  <c r="O23" i="1" s="1"/>
  <c r="L18" i="1"/>
  <c r="L23" i="1" s="1"/>
  <c r="K18" i="1"/>
  <c r="K23" i="1" s="1"/>
  <c r="I18" i="1"/>
  <c r="I23" i="1"/>
  <c r="R17" i="1"/>
  <c r="Q17" i="1"/>
  <c r="P17" i="1"/>
  <c r="P22" i="1" s="1"/>
  <c r="O17" i="1"/>
  <c r="O22" i="1" s="1"/>
  <c r="O21" i="1" s="1"/>
  <c r="O39" i="1" s="1"/>
  <c r="O41" i="1" s="1"/>
  <c r="O43" i="1" s="1"/>
  <c r="N17" i="1"/>
  <c r="N22" i="1" s="1"/>
  <c r="M17" i="1"/>
  <c r="M22" i="1" s="1"/>
  <c r="L17" i="1"/>
  <c r="L22" i="1" s="1"/>
  <c r="K17" i="1"/>
  <c r="K22" i="1" s="1"/>
  <c r="K21" i="1" s="1"/>
  <c r="J17" i="1"/>
  <c r="J22" i="1" s="1"/>
  <c r="I17" i="1"/>
  <c r="I22" i="1" s="1"/>
  <c r="I21" i="1" s="1"/>
  <c r="H17" i="1"/>
  <c r="H22" i="1" s="1"/>
  <c r="G17" i="1"/>
  <c r="G22" i="1"/>
  <c r="F17" i="1"/>
  <c r="F22" i="1" s="1"/>
  <c r="E17" i="1"/>
  <c r="E22" i="1" s="1"/>
  <c r="D10" i="1"/>
  <c r="Q9" i="1"/>
  <c r="Q7" i="1" s="1"/>
  <c r="Q18" i="1"/>
  <c r="Q23" i="1" s="1"/>
  <c r="P9" i="1"/>
  <c r="P7" i="1" s="1"/>
  <c r="N9" i="1"/>
  <c r="N7" i="1" s="1"/>
  <c r="M9" i="1"/>
  <c r="M18" i="1" s="1"/>
  <c r="M23" i="1" s="1"/>
  <c r="J9" i="1"/>
  <c r="J7" i="1" s="1"/>
  <c r="H9" i="1"/>
  <c r="H18" i="1" s="1"/>
  <c r="G9" i="1"/>
  <c r="F9" i="1"/>
  <c r="F18" i="1" s="1"/>
  <c r="E9" i="1"/>
  <c r="E7" i="1" s="1"/>
  <c r="D8" i="1"/>
  <c r="R7" i="1"/>
  <c r="O7" i="1"/>
  <c r="L7" i="1"/>
  <c r="K7" i="1"/>
  <c r="I7" i="1"/>
  <c r="J23" i="3"/>
  <c r="R34" i="1"/>
  <c r="F7" i="1"/>
  <c r="J18" i="1"/>
  <c r="O16" i="1"/>
  <c r="G22" i="3"/>
  <c r="H7" i="1"/>
  <c r="F34" i="1"/>
  <c r="O21" i="3"/>
  <c r="Q34" i="1"/>
  <c r="F23" i="3"/>
  <c r="P18" i="1"/>
  <c r="P16" i="1" s="1"/>
  <c r="Q7" i="3"/>
  <c r="H23" i="1" l="1"/>
  <c r="H16" i="1"/>
  <c r="E21" i="1"/>
  <c r="E39" i="1" s="1"/>
  <c r="E41" i="1" s="1"/>
  <c r="L21" i="1"/>
  <c r="L34" i="1"/>
  <c r="P34" i="1"/>
  <c r="M34" i="1"/>
  <c r="J21" i="3"/>
  <c r="D27" i="3"/>
  <c r="K34" i="3"/>
  <c r="D37" i="3"/>
  <c r="I34" i="3"/>
  <c r="Q34" i="3"/>
  <c r="G18" i="3"/>
  <c r="G23" i="3" s="1"/>
  <c r="N18" i="1"/>
  <c r="N23" i="1" s="1"/>
  <c r="N21" i="1" s="1"/>
  <c r="M7" i="1"/>
  <c r="I34" i="1"/>
  <c r="I39" i="1" s="1"/>
  <c r="I41" i="1" s="1"/>
  <c r="I43" i="1" s="1"/>
  <c r="D36" i="1"/>
  <c r="N34" i="1"/>
  <c r="J16" i="3"/>
  <c r="H34" i="3"/>
  <c r="L34" i="3"/>
  <c r="P23" i="1"/>
  <c r="E18" i="1"/>
  <c r="E23" i="1" s="1"/>
  <c r="O39" i="3"/>
  <c r="O41" i="3" s="1"/>
  <c r="O43" i="3" s="1"/>
  <c r="I16" i="1"/>
  <c r="K34" i="1"/>
  <c r="K39" i="1" s="1"/>
  <c r="K41" i="1" s="1"/>
  <c r="K43" i="1" s="1"/>
  <c r="D28" i="3"/>
  <c r="G34" i="3"/>
  <c r="D38" i="3"/>
  <c r="Q22" i="3"/>
  <c r="Q21" i="3" s="1"/>
  <c r="Q16" i="3"/>
  <c r="J16" i="1"/>
  <c r="J23" i="1"/>
  <c r="J21" i="1" s="1"/>
  <c r="M7" i="3"/>
  <c r="M18" i="3"/>
  <c r="D24" i="3"/>
  <c r="N24" i="3"/>
  <c r="N21" i="3" s="1"/>
  <c r="N39" i="3" s="1"/>
  <c r="N41" i="3" s="1"/>
  <c r="N43" i="3" s="1"/>
  <c r="N16" i="3"/>
  <c r="D35" i="1"/>
  <c r="D28" i="1"/>
  <c r="H23" i="3"/>
  <c r="H21" i="3" s="1"/>
  <c r="H16" i="3"/>
  <c r="I39" i="3"/>
  <c r="I41" i="3" s="1"/>
  <c r="I43" i="3" s="1"/>
  <c r="L22" i="3"/>
  <c r="L21" i="3" s="1"/>
  <c r="L39" i="3" s="1"/>
  <c r="L41" i="3" s="1"/>
  <c r="L43" i="3" s="1"/>
  <c r="L16" i="3"/>
  <c r="R22" i="3"/>
  <c r="R21" i="3" s="1"/>
  <c r="R39" i="3" s="1"/>
  <c r="R41" i="3" s="1"/>
  <c r="R43" i="3" s="1"/>
  <c r="R16" i="3"/>
  <c r="G18" i="1"/>
  <c r="G7" i="1"/>
  <c r="D7" i="1" s="1"/>
  <c r="D35" i="3"/>
  <c r="D9" i="1"/>
  <c r="F23" i="1"/>
  <c r="F21" i="1" s="1"/>
  <c r="F39" i="1" s="1"/>
  <c r="F41" i="1" s="1"/>
  <c r="F43" i="1" s="1"/>
  <c r="F16" i="1"/>
  <c r="Q22" i="1"/>
  <c r="Q16" i="1"/>
  <c r="H7" i="3"/>
  <c r="P18" i="3"/>
  <c r="P23" i="3" s="1"/>
  <c r="P7" i="3"/>
  <c r="M34" i="3"/>
  <c r="F34" i="3"/>
  <c r="J34" i="3"/>
  <c r="J39" i="3" s="1"/>
  <c r="J41" i="3" s="1"/>
  <c r="J43" i="3" s="1"/>
  <c r="G21" i="3"/>
  <c r="G39" i="3" s="1"/>
  <c r="G41" i="3" s="1"/>
  <c r="G43" i="3" s="1"/>
  <c r="E16" i="1"/>
  <c r="L16" i="1"/>
  <c r="R22" i="1"/>
  <c r="R21" i="1" s="1"/>
  <c r="R39" i="1" s="1"/>
  <c r="R41" i="1" s="1"/>
  <c r="R43" i="1" s="1"/>
  <c r="R16" i="1"/>
  <c r="D24" i="1"/>
  <c r="D27" i="1"/>
  <c r="D9" i="3"/>
  <c r="E18" i="3"/>
  <c r="G16" i="3"/>
  <c r="D36" i="3"/>
  <c r="M21" i="1"/>
  <c r="M39" i="1" s="1"/>
  <c r="M41" i="1" s="1"/>
  <c r="M43" i="1" s="1"/>
  <c r="P21" i="1"/>
  <c r="P39" i="1" s="1"/>
  <c r="P41" i="1" s="1"/>
  <c r="P43" i="1" s="1"/>
  <c r="I16" i="3"/>
  <c r="P22" i="3"/>
  <c r="P21" i="3" s="1"/>
  <c r="P39" i="3" s="1"/>
  <c r="P41" i="3" s="1"/>
  <c r="P43" i="3" s="1"/>
  <c r="P16" i="3"/>
  <c r="E34" i="3"/>
  <c r="H21" i="1"/>
  <c r="H39" i="1" s="1"/>
  <c r="H41" i="1" s="1"/>
  <c r="H43" i="1" s="1"/>
  <c r="K16" i="1"/>
  <c r="M16" i="1"/>
  <c r="J34" i="1"/>
  <c r="E7" i="3"/>
  <c r="N7" i="3"/>
  <c r="K16" i="3"/>
  <c r="K22" i="3"/>
  <c r="K21" i="3" s="1"/>
  <c r="K39" i="3" s="1"/>
  <c r="K41" i="3" s="1"/>
  <c r="K43" i="3" s="1"/>
  <c r="F22" i="3"/>
  <c r="F21" i="3" s="1"/>
  <c r="F39" i="3" s="1"/>
  <c r="F41" i="3" s="1"/>
  <c r="F43" i="3" s="1"/>
  <c r="F16" i="3"/>
  <c r="D34" i="3" l="1"/>
  <c r="D34" i="1"/>
  <c r="Q39" i="3"/>
  <c r="Q41" i="3" s="1"/>
  <c r="Q43" i="3" s="1"/>
  <c r="N39" i="1"/>
  <c r="N41" i="1" s="1"/>
  <c r="N43" i="1" s="1"/>
  <c r="N16" i="1"/>
  <c r="H39" i="3"/>
  <c r="H41" i="3" s="1"/>
  <c r="H43" i="3" s="1"/>
  <c r="L39" i="1"/>
  <c r="L41" i="1" s="1"/>
  <c r="L43" i="1" s="1"/>
  <c r="E23" i="3"/>
  <c r="E16" i="3"/>
  <c r="G23" i="1"/>
  <c r="G21" i="1" s="1"/>
  <c r="G39" i="1" s="1"/>
  <c r="G41" i="1" s="1"/>
  <c r="G43" i="1" s="1"/>
  <c r="G16" i="1"/>
  <c r="D22" i="3"/>
  <c r="M23" i="3"/>
  <c r="M21" i="3" s="1"/>
  <c r="M39" i="3" s="1"/>
  <c r="M41" i="3" s="1"/>
  <c r="M43" i="3" s="1"/>
  <c r="M16" i="3"/>
  <c r="E43" i="1"/>
  <c r="Q21" i="1"/>
  <c r="Q39" i="1" s="1"/>
  <c r="Q41" i="1" s="1"/>
  <c r="Q43" i="1" s="1"/>
  <c r="D22" i="1"/>
  <c r="D7" i="3"/>
  <c r="J39" i="1"/>
  <c r="J41" i="1" s="1"/>
  <c r="J43" i="1" s="1"/>
  <c r="D23" i="3" l="1"/>
  <c r="E21" i="3"/>
  <c r="D41" i="1"/>
  <c r="D43" i="1" s="1"/>
  <c r="D44" i="1" s="1"/>
  <c r="D23" i="1"/>
  <c r="D21" i="1"/>
  <c r="D39" i="1" s="1"/>
  <c r="E39" i="3" l="1"/>
  <c r="E41" i="3" s="1"/>
  <c r="D21" i="3"/>
  <c r="D39" i="3" s="1"/>
  <c r="E43" i="3" l="1"/>
  <c r="D41" i="3"/>
  <c r="D43" i="3" s="1"/>
  <c r="D44" i="3" s="1"/>
</calcChain>
</file>

<file path=xl/sharedStrings.xml><?xml version="1.0" encoding="utf-8"?>
<sst xmlns="http://schemas.openxmlformats.org/spreadsheetml/2006/main" count="420" uniqueCount="159">
  <si>
    <t>№ п/п</t>
  </si>
  <si>
    <t>Показатели</t>
  </si>
  <si>
    <t>расчет</t>
  </si>
  <si>
    <t>Всего по Камчатскому краю</t>
  </si>
  <si>
    <t>Петропавловск- Камчатский ГО</t>
  </si>
  <si>
    <t>Елизовский МР</t>
  </si>
  <si>
    <t>Усть-Камчатский МР</t>
  </si>
  <si>
    <t>Усть-Большерецкий МР</t>
  </si>
  <si>
    <t>Соболевский МР</t>
  </si>
  <si>
    <t>Мильковский МР</t>
  </si>
  <si>
    <t>Быстринский МР</t>
  </si>
  <si>
    <t>Алеутский МР</t>
  </si>
  <si>
    <t>Вилючинский ГО</t>
  </si>
  <si>
    <t>ГО "поселок Палана"</t>
  </si>
  <si>
    <t>Олюторский МР</t>
  </si>
  <si>
    <t>Карагинский МР</t>
  </si>
  <si>
    <t>Тигильский МР</t>
  </si>
  <si>
    <t>Пенжинский МР</t>
  </si>
  <si>
    <t>Прогнозируемая среднегодовая численность учащихся (чел.)*, подлежащих обеспечению:</t>
  </si>
  <si>
    <t>1.1+1.2+1.3</t>
  </si>
  <si>
    <t>1.1.</t>
  </si>
  <si>
    <t>бесплатным одноразовым питанием</t>
  </si>
  <si>
    <t>1.2.</t>
  </si>
  <si>
    <t>бесплатным 2-х разовым питанием</t>
  </si>
  <si>
    <t>бесплатным 3-х разовым питанием</t>
  </si>
  <si>
    <t>Средняя стоимость питания одного учащегося в 2018 году (руб. в день)**:</t>
  </si>
  <si>
    <t>2.1.</t>
  </si>
  <si>
    <t>одноразового питания</t>
  </si>
  <si>
    <t>2.2.</t>
  </si>
  <si>
    <t>2-х разового питания</t>
  </si>
  <si>
    <t>3-х разового питания</t>
  </si>
  <si>
    <t>Сводный индекс потребительских цен на 2019 год</t>
  </si>
  <si>
    <t>данные Минэкономразвития Камчатского края</t>
  </si>
  <si>
    <t>Прогнозируемая сумма расходов в день на обеспечение: (руб.)</t>
  </si>
  <si>
    <t>4.1+4.2+4.3</t>
  </si>
  <si>
    <t>4.1.</t>
  </si>
  <si>
    <t>1.1*2.1*3</t>
  </si>
  <si>
    <t>4.2.</t>
  </si>
  <si>
    <t>1.2*2.2*3</t>
  </si>
  <si>
    <t>Среднее число дней питания в учебном году</t>
  </si>
  <si>
    <t>Закон Камчатского края от 16.12.2009 № 374</t>
  </si>
  <si>
    <t>Расходы на обеспечение бесплатным питанием учащихся  (тыс. руб.) - всего,                                                                                    в том числе:</t>
  </si>
  <si>
    <t>6.1+6.2+6.3</t>
  </si>
  <si>
    <t>6.1.</t>
  </si>
  <si>
    <t>4.1*5/1000</t>
  </si>
  <si>
    <t>6.2.</t>
  </si>
  <si>
    <t>4.2*5/1000</t>
  </si>
  <si>
    <t>Прогнозируемая среднегодовая численность обучающихся из числа инвалидов, получающих общее образование на дому (чел.)</t>
  </si>
  <si>
    <t>Размер денежной компенсации стоимости двухразового питания одного обучающегося из числа инвалидов, получающих общее образование на дому в 2018 году (руб. в день)</t>
  </si>
  <si>
    <t>Постановление Правительства КК от 18.04.14 №183-П</t>
  </si>
  <si>
    <t xml:space="preserve">Расходы на обеспечение выплаты денежной компенсации стоимости двухразового питания одного обучающегося из числа инвалидов, получающих общее образование на дому (тыс.руб.) </t>
  </si>
  <si>
    <t>7*8*3*5/ 1000</t>
  </si>
  <si>
    <t>Прогнозируемая среднегодовая численность обучающихся, имеющих право на получение социальной поддержки в виде частичной компенсации фактических расходов на приобретение одежды обучающихся и школьно-письменных принадлежностей: (чел.)</t>
  </si>
  <si>
    <t>10.1+10.2+10.3+10.4+10.5</t>
  </si>
  <si>
    <t>10.1.</t>
  </si>
  <si>
    <t>дети из малоимущих семей</t>
  </si>
  <si>
    <t>10.2.</t>
  </si>
  <si>
    <t>коренные и малочисленные народы Севера</t>
  </si>
  <si>
    <t>10.3.</t>
  </si>
  <si>
    <t>дети-инвалиды</t>
  </si>
  <si>
    <t>10.4.</t>
  </si>
  <si>
    <t>дети из числа беженцев и вынужденных переселенцев</t>
  </si>
  <si>
    <t>Размер частичной компенсации фактических расходов на приобретение одежды обучающихся и школьно-письменных принадлежностей (руб.)</t>
  </si>
  <si>
    <t>Закон Камчатского края от 12.02.2014 № 390</t>
  </si>
  <si>
    <t>Расходы на обеспечение выплаты частичной компенсации фактических расходов на приобретение одежды обучающихся и школьно-письменных принадлежностей (тыс.руб.) - всего, в том числе:</t>
  </si>
  <si>
    <t>12.1+12.2+12.3+12.4+12.5</t>
  </si>
  <si>
    <t>12.1.</t>
  </si>
  <si>
    <t>10.1*11/1000</t>
  </si>
  <si>
    <t>12.2.</t>
  </si>
  <si>
    <t>10.2*11/1000</t>
  </si>
  <si>
    <t>12.3.</t>
  </si>
  <si>
    <t>10.3*11/1000</t>
  </si>
  <si>
    <t>12.4.</t>
  </si>
  <si>
    <t>10.4*11/1000</t>
  </si>
  <si>
    <t>Годовой объем субвенции</t>
  </si>
  <si>
    <t>6+9+12</t>
  </si>
  <si>
    <r>
      <t>Поправочный коэффициент, отражающий прогнозный уровень потребности в средствах</t>
    </r>
    <r>
      <rPr>
        <b/>
        <sz val="10"/>
        <color indexed="10"/>
        <rFont val="Times New Roman"/>
        <family val="1"/>
        <charset val="204"/>
      </rPr>
      <t xml:space="preserve"> </t>
    </r>
  </si>
  <si>
    <t xml:space="preserve">Годовой объем субвенции (с учетом применения коэффициента)  </t>
  </si>
  <si>
    <t>13*14</t>
  </si>
  <si>
    <t>* льготные категории учащихся в государственных и муниципальных образовательных учреждениях в Камчатском крае установлены статьей 3 Закона Камчатского края от 12.02.2014 № 390;</t>
  </si>
  <si>
    <t>** стоимость питания рассчитана с учетом среднесуточного набора пищевых продуктов, используемых для приготовления  блюд и напитков для обучающихся в общеобразовательных учреждениях (приложение  № 8 к  СанПиН 2.4.5.2409-08 "Санитарно-эпидемиологические требования к организации питания обучающихся в общеобразовательных учреждениях, учреждениях начального и среднего профессионального образования»), цен на продукты питания, сложившихся в Камчатском крае, фиксированной стоимости набора потребительских товаров и услуг в муниципальных образованиях в Камчатском крае в соответствии со  статистическими данными, коэффициента, определяющего средний размер предоставления мер социальной поддержки (0,5)</t>
  </si>
  <si>
    <t>Расчет субвенций, предоставляемых из краевого бюджета на выполнение государственных полномочий Камчатского края по предоставлению мер социальной поддержки отдельным категориям граждан в период получения ими образования в муниципальных общеобразовательных организациях в Камчатском крае</t>
  </si>
  <si>
    <t>данные Министерства образования и молодёжной политики Камчатского края</t>
  </si>
  <si>
    <t xml:space="preserve">Проект Закона Камчатского края «О краевом бюджете на 2019 год и на плановый период 2020 и 2021 годов» </t>
  </si>
  <si>
    <t>Дополнительная потребность</t>
  </si>
  <si>
    <t>Приложение к финансово-экономическому обоснованию к проекту закона Камчатского края «О внесении изменения к Закону Камчатского края «О  мерах социальной поддержки отдельных категорий граждан в период получения ими образования в государственных и муниципальных образовательных организациях в Камчатском крае»</t>
  </si>
  <si>
    <t xml:space="preserve">Закон Камчатского края от 19.11.2018 № 272 «О краевом бюджете на 2019 год и на плановый период 2020 и 2021 годов» </t>
  </si>
  <si>
    <t>4.2.1.</t>
  </si>
  <si>
    <t>6.2.1.</t>
  </si>
  <si>
    <t xml:space="preserve">Численность 1 классы </t>
  </si>
  <si>
    <t>Численность 2-4 классы 2 смена - всего,                              в том числе:</t>
  </si>
  <si>
    <t>пятидневная рабочая неделя</t>
  </si>
  <si>
    <t>шестидневная рабочая неделя</t>
  </si>
  <si>
    <t>данные Министерства образования Камчатского края</t>
  </si>
  <si>
    <t>Численность 2-4 классы 1 смена - всего,                              в том числе:</t>
  </si>
  <si>
    <t>2.3.</t>
  </si>
  <si>
    <t>средняя стоимость завтрака от 7-11 лет</t>
  </si>
  <si>
    <t>средняя стоимость обеда от 7-11 лет</t>
  </si>
  <si>
    <t>средняя стоимость полдника от 7-11 лет</t>
  </si>
  <si>
    <t>4.3.</t>
  </si>
  <si>
    <t>Среднее число дней питания в учебном году для 1 классов</t>
  </si>
  <si>
    <t>5.1.</t>
  </si>
  <si>
    <t>Среднее число дней питания в учебном году для 2-4 классов 5ти дневная рабочая неделя</t>
  </si>
  <si>
    <t>5.2.</t>
  </si>
  <si>
    <t>Среднее число дней питания в учебном году для 2-4 классов 6ти дневная рабочая неделя</t>
  </si>
  <si>
    <t>6.3.</t>
  </si>
  <si>
    <t>1.3.</t>
  </si>
  <si>
    <t>6.3.1.</t>
  </si>
  <si>
    <t>6.3.2.</t>
  </si>
  <si>
    <t>6.2.2.</t>
  </si>
  <si>
    <t>4.2.2.</t>
  </si>
  <si>
    <t>4.3.1.</t>
  </si>
  <si>
    <t>4.3.2.</t>
  </si>
  <si>
    <t>1.2.1.</t>
  </si>
  <si>
    <t>1.2.2.</t>
  </si>
  <si>
    <t>1.3.1.</t>
  </si>
  <si>
    <t>1.3.2.</t>
  </si>
  <si>
    <t>1.2.1.*2.1.*3</t>
  </si>
  <si>
    <t>1.2.2.*2.1.*3</t>
  </si>
  <si>
    <t>4.2.1.+4.2.2.</t>
  </si>
  <si>
    <t>1.3.1.+2.2.*3</t>
  </si>
  <si>
    <t>1.3.2*2.2.*3</t>
  </si>
  <si>
    <t>4.3.1.+4.3.2.</t>
  </si>
  <si>
    <t>Закон Камчатского края от 16.12.2009 № 374 (внесение изменений)</t>
  </si>
  <si>
    <t>6.2.1.+6.2.2.</t>
  </si>
  <si>
    <t>4.2.1.*5.1./1000</t>
  </si>
  <si>
    <t>4.2.2.*5.2./1000</t>
  </si>
  <si>
    <t>6.3.1.+6.3.2.</t>
  </si>
  <si>
    <t>4.3.1.*5.1./1000</t>
  </si>
  <si>
    <t>4.3.2.*5.2./1000</t>
  </si>
  <si>
    <t>* стоимость питания рассчитана с учетом среднесуточного набора пищевых продуктов, используемых для приготовления  блюд и напитков для обучающихся в общеобразовательных учреждениях (приложение  № 8 к  СанПиН 2.4.5.2409-08 "Санитарно-эпидемиологические требования к организации питания обучающихся в общеобразовательных учреждениях, учреждениях начального и среднего профессионального образования»), цен на продукты питания, сложившихся в Камчатском крае, фиксированной стоимости набора потребительских товаров и услуг в муниципальных образованиях в Камчатском крае в соответствии со  статистическими данными, коэффициента, определяющего средний размер предоставления мер социальной поддержки (0,5)</t>
  </si>
  <si>
    <t>Прогнозируемая среднегодовая численность учащихся (чел.) 1-4 классов, подлежащих обеспечению:</t>
  </si>
  <si>
    <t>6*95%</t>
  </si>
  <si>
    <t>за счет средств краевого бюджета</t>
  </si>
  <si>
    <t>6*5%</t>
  </si>
  <si>
    <t>Расчет субвенций, предоставляемых из краевого бюджета на выполнение государственных полномочий Камчатского края по предоставлению мер социальной поддержки отдельным категориям граждан в период получения ими образования в муниципальных общеобразовательных организациях в Камчатском крае на 2025 год</t>
  </si>
  <si>
    <t>Сводный индекс потребительских цен на 2025 год</t>
  </si>
  <si>
    <t>Сводный индекс потребительских цен на 2026 год</t>
  </si>
  <si>
    <t xml:space="preserve">1 класс бесплатное одноразовое питание (завтрак) </t>
  </si>
  <si>
    <t>2 класс бесплатное одноразовое питание (завтрак) 1 смена</t>
  </si>
  <si>
    <t>2 класс бесплатное одноразовое питание (завтрак) 2 смена</t>
  </si>
  <si>
    <t xml:space="preserve">1 класс бесплатным одноразовым питанием (завтрак) </t>
  </si>
  <si>
    <t>2-4 классы 1 смена  бесплатным одноразовым питанием (завтрак) - всего,                                               в том числе:</t>
  </si>
  <si>
    <t>2-4 классы 2 смена бесплатным одноразовым питанием (обед) - всего,                                               в том числе:</t>
  </si>
  <si>
    <t>к расчетам межбюджетных трансфертов на 2025-2027 годы</t>
  </si>
  <si>
    <t>Средняя стоимость питания одного учащегося в 2024 году (руб. в день)*:</t>
  </si>
  <si>
    <t>Усть-Большерецкий МО</t>
  </si>
  <si>
    <t>Мильковский МО</t>
  </si>
  <si>
    <t>Быстринский МО</t>
  </si>
  <si>
    <t>Алеутский МО</t>
  </si>
  <si>
    <t>Тигильский МО</t>
  </si>
  <si>
    <t>6*88%</t>
  </si>
  <si>
    <t>6*12%</t>
  </si>
  <si>
    <t>Расчет субвенций, предоставляемых из краевого бюджета на выполнение государственных полномочий Камчатского края по предоставлению мер социальной поддержки отдельным категориям граждан в период получения ими образования в муниципальных общеобразовательных организациях в Камчатском крае на 2026-2027 годы</t>
  </si>
  <si>
    <t>* стоимость питания рассчитана с учетом среднесуточного набора пищевых продуктов, используемых для приготовления  блюд и напитков для обучающихся в общеобразовательных учреждениях (приложение  № 8 к  СанПиН 2.4.5.2409-08 "Санитарно-эпидемиологические требования к организации питания обучающихся в общеобразовательных учреждениях, учреждениях начального и среднего профессионального образования"), цен на продукты питания, сложившихся в Камчатском крае, фиксированной стоимости набора потребительских товаров и услуг в муниципальных образованиях в Камчатском крае в соответствии со  статистическими данными, коэффициента, определяющего средний размер предоставления мер социальной поддержки (0,5)</t>
  </si>
  <si>
    <t>Усть-Камчатский МО</t>
  </si>
  <si>
    <t>за счет средств федерального бюджета (СПРАВОЧНО)</t>
  </si>
  <si>
    <t>Таблица № 6.9.6.1</t>
  </si>
  <si>
    <t>Таблица № 6.9.6.2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</si>
</sst>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_-* #,##0.00_р_._-;\-* #,##0.00_р_._-;_-* &quot;-&quot;??_р_._-;_-@_-"/>
    <numFmt numFmtId="165" formatCode="#,##0.0"/>
    <numFmt numFmtId="166" formatCode="_-* #,##0_р_._-;\-* #,##0_р_._-;_-* &quot;-&quot;??_р_._-;_-@_-"/>
    <numFmt numFmtId="167" formatCode="_-* #,##0.0_р_._-;\-* #,##0.0_р_._-;_-* &quot;-&quot;??_р_._-;_-@_-"/>
    <numFmt numFmtId="168" formatCode="#,##0.00_ ;\-#,##0.00\ "/>
    <numFmt numFmtId="169" formatCode="#,##0.000_ ;\-#,##0.000\ "/>
    <numFmt numFmtId="170" formatCode="_-* #,##0.000_р_._-;\-* #,##0.000_р_._-;_-* &quot;-&quot;??_р_._-;_-@_-"/>
    <numFmt numFmtId="171" formatCode="#,##0_ ;\-#,##0\ "/>
    <numFmt numFmtId="172" formatCode="0.0"/>
    <numFmt numFmtId="173" formatCode="#,##0.0_ ;\-#,##0.0\ "/>
    <numFmt numFmtId="174" formatCode="#,##0.00000_ ;\-#,##0.00000\ "/>
    <numFmt numFmtId="175" formatCode="#,##0.00000"/>
    <numFmt numFmtId="176" formatCode="#,##0.000000"/>
    <numFmt numFmtId="177" formatCode="#,##0.0000000"/>
    <numFmt numFmtId="178" formatCode="#,##0.00000000"/>
  </numFmts>
  <fonts count="24" x14ac:knownFonts="1">
    <font>
      <sz val="10"/>
      <name val="Arial"/>
    </font>
    <font>
      <sz val="10"/>
      <name val="Arial Cyr"/>
      <charset val="204"/>
    </font>
    <font>
      <sz val="10"/>
      <color rgb="FFFF0000"/>
      <name val="Arial Narrow"/>
      <family val="2"/>
      <charset val="204"/>
    </font>
    <font>
      <sz val="10"/>
      <name val="Arial Narrow"/>
      <family val="2"/>
      <charset val="204"/>
    </font>
    <font>
      <sz val="10"/>
      <color theme="1"/>
      <name val="Arial Narrow"/>
      <family val="2"/>
      <charset val="204"/>
    </font>
    <font>
      <sz val="10"/>
      <name val="Times New Roman"/>
      <family val="1"/>
      <charset val="204"/>
    </font>
    <font>
      <sz val="10"/>
      <color indexed="10"/>
      <name val="Arial Narrow"/>
      <family val="2"/>
      <charset val="204"/>
    </font>
    <font>
      <b/>
      <sz val="13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10"/>
      <name val="Arial Narrow"/>
      <family val="2"/>
      <charset val="204"/>
    </font>
    <font>
      <b/>
      <sz val="10"/>
      <name val="Arial Narrow"/>
      <family val="2"/>
      <charset val="204"/>
    </font>
    <font>
      <sz val="8"/>
      <color theme="1"/>
      <name val="Times New Roman"/>
      <family val="1"/>
      <charset val="204"/>
    </font>
    <font>
      <sz val="8"/>
      <name val="Arial Narrow"/>
      <family val="2"/>
      <charset val="204"/>
    </font>
    <font>
      <sz val="7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Arial Narrow"/>
      <family val="2"/>
      <charset val="204"/>
    </font>
    <font>
      <b/>
      <sz val="12"/>
      <color indexed="10"/>
      <name val="Arial Narrow"/>
      <family val="2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247">
    <xf numFmtId="0" fontId="0" fillId="0" borderId="0" xfId="0"/>
    <xf numFmtId="0" fontId="2" fillId="2" borderId="0" xfId="1" applyNumberFormat="1" applyFont="1" applyFill="1" applyAlignment="1">
      <alignment horizontal="center" vertical="center" wrapText="1"/>
    </xf>
    <xf numFmtId="0" fontId="2" fillId="2" borderId="0" xfId="1" applyFont="1" applyFill="1" applyAlignment="1">
      <alignment wrapText="1"/>
    </xf>
    <xf numFmtId="165" fontId="3" fillId="2" borderId="0" xfId="1" applyNumberFormat="1" applyFont="1" applyFill="1" applyAlignment="1">
      <alignment wrapText="1"/>
    </xf>
    <xf numFmtId="0" fontId="4" fillId="2" borderId="0" xfId="1" applyFont="1" applyFill="1" applyAlignment="1">
      <alignment wrapText="1"/>
    </xf>
    <xf numFmtId="0" fontId="3" fillId="2" borderId="0" xfId="1" applyFont="1" applyFill="1" applyAlignment="1">
      <alignment wrapText="1"/>
    </xf>
    <xf numFmtId="0" fontId="6" fillId="2" borderId="0" xfId="1" applyFont="1" applyFill="1" applyAlignment="1">
      <alignment wrapText="1"/>
    </xf>
    <xf numFmtId="0" fontId="8" fillId="2" borderId="0" xfId="1" applyNumberFormat="1" applyFont="1" applyFill="1" applyAlignment="1">
      <alignment horizontal="center" vertical="center" wrapText="1"/>
    </xf>
    <xf numFmtId="0" fontId="8" fillId="2" borderId="0" xfId="1" applyFont="1" applyFill="1" applyAlignment="1">
      <alignment wrapText="1"/>
    </xf>
    <xf numFmtId="165" fontId="5" fillId="2" borderId="0" xfId="1" applyNumberFormat="1" applyFont="1" applyFill="1" applyAlignment="1">
      <alignment wrapText="1"/>
    </xf>
    <xf numFmtId="0" fontId="9" fillId="2" borderId="0" xfId="1" applyFont="1" applyFill="1" applyAlignment="1">
      <alignment wrapText="1"/>
    </xf>
    <xf numFmtId="0" fontId="5" fillId="2" borderId="0" xfId="1" applyFont="1" applyFill="1" applyAlignment="1">
      <alignment wrapText="1"/>
    </xf>
    <xf numFmtId="0" fontId="10" fillId="2" borderId="0" xfId="1" applyFont="1" applyFill="1" applyAlignment="1">
      <alignment wrapText="1"/>
    </xf>
    <xf numFmtId="0" fontId="5" fillId="2" borderId="1" xfId="1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165" fontId="5" fillId="2" borderId="1" xfId="1" applyNumberFormat="1" applyFont="1" applyFill="1" applyBorder="1" applyAlignment="1">
      <alignment horizontal="center" vertical="center" wrapText="1"/>
    </xf>
    <xf numFmtId="165" fontId="11" fillId="2" borderId="1" xfId="1" applyNumberFormat="1" applyFont="1" applyFill="1" applyBorder="1" applyAlignment="1">
      <alignment horizontal="center" vertical="center" textRotation="90" wrapText="1"/>
    </xf>
    <xf numFmtId="165" fontId="12" fillId="2" borderId="1" xfId="1" applyNumberFormat="1" applyFont="1" applyFill="1" applyBorder="1" applyAlignment="1">
      <alignment horizontal="center" vertical="center" textRotation="90" wrapText="1"/>
    </xf>
    <xf numFmtId="0" fontId="13" fillId="2" borderId="0" xfId="1" applyFont="1" applyFill="1" applyAlignment="1">
      <alignment textRotation="90" wrapText="1"/>
    </xf>
    <xf numFmtId="0" fontId="14" fillId="2" borderId="0" xfId="1" applyFont="1" applyFill="1" applyAlignment="1">
      <alignment wrapText="1"/>
    </xf>
    <xf numFmtId="0" fontId="10" fillId="2" borderId="1" xfId="1" applyNumberFormat="1" applyFont="1" applyFill="1" applyBorder="1" applyAlignment="1">
      <alignment horizontal="center" vertical="center" wrapText="1"/>
    </xf>
    <xf numFmtId="1" fontId="10" fillId="2" borderId="1" xfId="1" applyNumberFormat="1" applyFont="1" applyFill="1" applyBorder="1" applyAlignment="1">
      <alignment horizontal="center" vertical="center" wrapText="1"/>
    </xf>
    <xf numFmtId="0" fontId="15" fillId="2" borderId="1" xfId="1" applyNumberFormat="1" applyFont="1" applyFill="1" applyBorder="1" applyAlignment="1">
      <alignment horizontal="center" vertical="center" wrapText="1"/>
    </xf>
    <xf numFmtId="0" fontId="16" fillId="2" borderId="0" xfId="1" applyFont="1" applyFill="1" applyAlignment="1">
      <alignment horizontal="center" vertical="center" wrapText="1"/>
    </xf>
    <xf numFmtId="0" fontId="12" fillId="2" borderId="1" xfId="1" applyNumberFormat="1" applyFont="1" applyFill="1" applyBorder="1" applyAlignment="1">
      <alignment horizontal="center" vertical="center" wrapText="1"/>
    </xf>
    <xf numFmtId="1" fontId="12" fillId="2" borderId="1" xfId="1" applyNumberFormat="1" applyFont="1" applyFill="1" applyBorder="1" applyAlignment="1">
      <alignment vertical="center" wrapText="1"/>
    </xf>
    <xf numFmtId="1" fontId="5" fillId="2" borderId="1" xfId="1" applyNumberFormat="1" applyFont="1" applyFill="1" applyBorder="1" applyAlignment="1">
      <alignment horizontal="center" vertical="center" wrapText="1"/>
    </xf>
    <xf numFmtId="3" fontId="12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1" fontId="6" fillId="2" borderId="0" xfId="1" applyNumberFormat="1" applyFont="1" applyFill="1" applyAlignment="1">
      <alignment wrapText="1"/>
    </xf>
    <xf numFmtId="1" fontId="3" fillId="2" borderId="0" xfId="1" applyNumberFormat="1" applyFont="1" applyFill="1" applyAlignment="1">
      <alignment wrapText="1"/>
    </xf>
    <xf numFmtId="0" fontId="5" fillId="2" borderId="2" xfId="1" applyNumberFormat="1" applyFont="1" applyFill="1" applyBorder="1" applyAlignment="1">
      <alignment horizontal="center" vertical="center" wrapText="1"/>
    </xf>
    <xf numFmtId="1" fontId="5" fillId="2" borderId="2" xfId="1" applyNumberFormat="1" applyFont="1" applyFill="1" applyBorder="1" applyAlignment="1">
      <alignment vertical="center" wrapText="1"/>
    </xf>
    <xf numFmtId="3" fontId="12" fillId="2" borderId="2" xfId="1" applyNumberFormat="1" applyFont="1" applyFill="1" applyBorder="1" applyAlignment="1">
      <alignment horizontal="center" vertical="center" wrapText="1"/>
    </xf>
    <xf numFmtId="3" fontId="9" fillId="2" borderId="2" xfId="1" applyNumberFormat="1" applyFont="1" applyFill="1" applyBorder="1" applyAlignment="1">
      <alignment horizontal="center" vertical="center" wrapText="1"/>
    </xf>
    <xf numFmtId="3" fontId="5" fillId="2" borderId="2" xfId="1" applyNumberFormat="1" applyFont="1" applyFill="1" applyBorder="1" applyAlignment="1">
      <alignment horizontal="center" vertical="center" wrapText="1"/>
    </xf>
    <xf numFmtId="0" fontId="5" fillId="2" borderId="3" xfId="1" applyNumberFormat="1" applyFont="1" applyFill="1" applyBorder="1" applyAlignment="1">
      <alignment horizontal="center" vertical="center" wrapText="1"/>
    </xf>
    <xf numFmtId="1" fontId="5" fillId="2" borderId="3" xfId="1" applyNumberFormat="1" applyFont="1" applyFill="1" applyBorder="1" applyAlignment="1">
      <alignment vertical="center" wrapText="1"/>
    </xf>
    <xf numFmtId="3" fontId="12" fillId="2" borderId="3" xfId="1" applyNumberFormat="1" applyFont="1" applyFill="1" applyBorder="1" applyAlignment="1">
      <alignment horizontal="center" vertical="center" wrapText="1"/>
    </xf>
    <xf numFmtId="3" fontId="9" fillId="2" borderId="3" xfId="1" applyNumberFormat="1" applyFont="1" applyFill="1" applyBorder="1" applyAlignment="1">
      <alignment horizontal="center" vertical="center" wrapText="1"/>
    </xf>
    <xf numFmtId="3" fontId="5" fillId="2" borderId="3" xfId="1" applyNumberFormat="1" applyFont="1" applyFill="1" applyBorder="1" applyAlignment="1">
      <alignment horizontal="center" vertical="center" wrapText="1"/>
    </xf>
    <xf numFmtId="0" fontId="5" fillId="2" borderId="4" xfId="1" applyNumberFormat="1" applyFont="1" applyFill="1" applyBorder="1" applyAlignment="1">
      <alignment horizontal="center" vertical="center" wrapText="1"/>
    </xf>
    <xf numFmtId="3" fontId="12" fillId="2" borderId="4" xfId="1" applyNumberFormat="1" applyFont="1" applyFill="1" applyBorder="1" applyAlignment="1">
      <alignment horizontal="center" vertical="center" wrapText="1"/>
    </xf>
    <xf numFmtId="3" fontId="9" fillId="2" borderId="4" xfId="1" applyNumberFormat="1" applyFont="1" applyFill="1" applyBorder="1" applyAlignment="1">
      <alignment horizontal="center" vertical="center" wrapText="1"/>
    </xf>
    <xf numFmtId="3" fontId="5" fillId="2" borderId="4" xfId="1" applyNumberFormat="1" applyFont="1" applyFill="1" applyBorder="1" applyAlignment="1">
      <alignment horizontal="center" vertical="center" wrapText="1"/>
    </xf>
    <xf numFmtId="166" fontId="12" fillId="2" borderId="1" xfId="2" applyNumberFormat="1" applyFont="1" applyFill="1" applyBorder="1" applyAlignment="1">
      <alignment vertical="center" wrapText="1"/>
    </xf>
    <xf numFmtId="166" fontId="5" fillId="2" borderId="1" xfId="2" applyNumberFormat="1" applyFont="1" applyFill="1" applyBorder="1" applyAlignment="1">
      <alignment horizontal="center" vertical="center" wrapText="1"/>
    </xf>
    <xf numFmtId="167" fontId="12" fillId="2" borderId="1" xfId="2" applyNumberFormat="1" applyFont="1" applyFill="1" applyBorder="1" applyAlignment="1">
      <alignment horizontal="center" vertical="center" wrapText="1"/>
    </xf>
    <xf numFmtId="164" fontId="11" fillId="2" borderId="1" xfId="2" applyNumberFormat="1" applyFont="1" applyFill="1" applyBorder="1" applyAlignment="1">
      <alignment horizontal="center" vertical="center" wrapText="1"/>
    </xf>
    <xf numFmtId="164" fontId="12" fillId="2" borderId="1" xfId="2" applyNumberFormat="1" applyFont="1" applyFill="1" applyBorder="1" applyAlignment="1">
      <alignment horizontal="center" vertical="center" wrapText="1"/>
    </xf>
    <xf numFmtId="166" fontId="13" fillId="2" borderId="0" xfId="2" applyNumberFormat="1" applyFont="1" applyFill="1" applyAlignment="1">
      <alignment wrapText="1"/>
    </xf>
    <xf numFmtId="166" fontId="14" fillId="2" borderId="0" xfId="2" applyNumberFormat="1" applyFont="1" applyFill="1" applyAlignment="1">
      <alignment wrapText="1"/>
    </xf>
    <xf numFmtId="167" fontId="12" fillId="2" borderId="2" xfId="2" applyNumberFormat="1" applyFont="1" applyFill="1" applyBorder="1" applyAlignment="1">
      <alignment horizontal="center" vertical="center" wrapText="1"/>
    </xf>
    <xf numFmtId="168" fontId="9" fillId="2" borderId="2" xfId="2" applyNumberFormat="1" applyFont="1" applyFill="1" applyBorder="1" applyAlignment="1">
      <alignment horizontal="center" vertical="center" wrapText="1"/>
    </xf>
    <xf numFmtId="168" fontId="5" fillId="2" borderId="2" xfId="2" applyNumberFormat="1" applyFont="1" applyFill="1" applyBorder="1" applyAlignment="1">
      <alignment horizontal="center" vertical="center" wrapText="1"/>
    </xf>
    <xf numFmtId="167" fontId="12" fillId="2" borderId="3" xfId="2" applyNumberFormat="1" applyFont="1" applyFill="1" applyBorder="1" applyAlignment="1">
      <alignment horizontal="center" vertical="center" wrapText="1"/>
    </xf>
    <xf numFmtId="168" fontId="9" fillId="2" borderId="3" xfId="2" applyNumberFormat="1" applyFont="1" applyFill="1" applyBorder="1" applyAlignment="1">
      <alignment horizontal="center" vertical="center" wrapText="1"/>
    </xf>
    <xf numFmtId="168" fontId="5" fillId="2" borderId="3" xfId="2" applyNumberFormat="1" applyFont="1" applyFill="1" applyBorder="1" applyAlignment="1">
      <alignment horizontal="center" vertical="center" wrapText="1"/>
    </xf>
    <xf numFmtId="167" fontId="12" fillId="2" borderId="4" xfId="2" applyNumberFormat="1" applyFont="1" applyFill="1" applyBorder="1" applyAlignment="1">
      <alignment horizontal="center" vertical="center" wrapText="1"/>
    </xf>
    <xf numFmtId="168" fontId="9" fillId="2" borderId="4" xfId="2" applyNumberFormat="1" applyFont="1" applyFill="1" applyBorder="1" applyAlignment="1">
      <alignment horizontal="center" vertical="center" wrapText="1"/>
    </xf>
    <xf numFmtId="168" fontId="5" fillId="2" borderId="4" xfId="2" applyNumberFormat="1" applyFont="1" applyFill="1" applyBorder="1" applyAlignment="1">
      <alignment horizontal="center" vertical="center" wrapText="1"/>
    </xf>
    <xf numFmtId="166" fontId="14" fillId="2" borderId="0" xfId="2" applyNumberFormat="1" applyFont="1" applyFill="1" applyAlignment="1"/>
    <xf numFmtId="169" fontId="12" fillId="2" borderId="1" xfId="2" applyNumberFormat="1" applyFont="1" applyFill="1" applyBorder="1" applyAlignment="1">
      <alignment horizontal="center" vertical="center" wrapText="1"/>
    </xf>
    <xf numFmtId="169" fontId="11" fillId="2" borderId="1" xfId="2" applyNumberFormat="1" applyFont="1" applyFill="1" applyBorder="1" applyAlignment="1">
      <alignment horizontal="center" vertical="center" wrapText="1"/>
    </xf>
    <xf numFmtId="1" fontId="12" fillId="2" borderId="1" xfId="1" applyNumberFormat="1" applyFont="1" applyFill="1" applyBorder="1" applyAlignment="1">
      <alignment horizontal="center" vertical="center" wrapText="1"/>
    </xf>
    <xf numFmtId="4" fontId="11" fillId="2" borderId="1" xfId="2" applyNumberFormat="1" applyFont="1" applyFill="1" applyBorder="1" applyAlignment="1">
      <alignment horizontal="center" vertical="center" wrapText="1"/>
    </xf>
    <xf numFmtId="4" fontId="12" fillId="2" borderId="1" xfId="2" applyNumberFormat="1" applyFont="1" applyFill="1" applyBorder="1" applyAlignment="1">
      <alignment horizontal="center" vertical="center" wrapText="1"/>
    </xf>
    <xf numFmtId="170" fontId="14" fillId="2" borderId="0" xfId="2" applyNumberFormat="1" applyFont="1" applyFill="1" applyAlignment="1">
      <alignment wrapText="1"/>
    </xf>
    <xf numFmtId="1" fontId="5" fillId="2" borderId="2" xfId="1" applyNumberFormat="1" applyFont="1" applyFill="1" applyBorder="1" applyAlignment="1">
      <alignment horizontal="center" vertical="center" wrapText="1"/>
    </xf>
    <xf numFmtId="1" fontId="12" fillId="2" borderId="2" xfId="1" applyNumberFormat="1" applyFont="1" applyFill="1" applyBorder="1" applyAlignment="1">
      <alignment horizontal="center" vertical="center" wrapText="1"/>
    </xf>
    <xf numFmtId="4" fontId="9" fillId="2" borderId="2" xfId="1" applyNumberFormat="1" applyFont="1" applyFill="1" applyBorder="1" applyAlignment="1">
      <alignment horizontal="center" vertical="center" wrapText="1"/>
    </xf>
    <xf numFmtId="1" fontId="5" fillId="2" borderId="3" xfId="1" applyNumberFormat="1" applyFont="1" applyFill="1" applyBorder="1" applyAlignment="1">
      <alignment horizontal="center" vertical="center" wrapText="1"/>
    </xf>
    <xf numFmtId="1" fontId="12" fillId="2" borderId="3" xfId="1" applyNumberFormat="1" applyFont="1" applyFill="1" applyBorder="1" applyAlignment="1">
      <alignment horizontal="center" vertical="center" wrapText="1"/>
    </xf>
    <xf numFmtId="1" fontId="12" fillId="2" borderId="4" xfId="1" applyNumberFormat="1" applyFont="1" applyFill="1" applyBorder="1" applyAlignment="1">
      <alignment horizontal="center" vertical="center" wrapText="1"/>
    </xf>
    <xf numFmtId="166" fontId="17" fillId="2" borderId="1" xfId="2" applyNumberFormat="1" applyFont="1" applyFill="1" applyBorder="1" applyAlignment="1">
      <alignment horizontal="center" vertical="center" wrapText="1"/>
    </xf>
    <xf numFmtId="171" fontId="9" fillId="2" borderId="1" xfId="2" applyNumberFormat="1" applyFont="1" applyFill="1" applyBorder="1" applyAlignment="1">
      <alignment horizontal="center" vertical="center" wrapText="1"/>
    </xf>
    <xf numFmtId="171" fontId="5" fillId="2" borderId="1" xfId="2" applyNumberFormat="1" applyFont="1" applyFill="1" applyBorder="1" applyAlignment="1">
      <alignment horizontal="center" vertical="center" wrapText="1"/>
    </xf>
    <xf numFmtId="172" fontId="5" fillId="2" borderId="1" xfId="1" applyNumberFormat="1" applyFont="1" applyFill="1" applyBorder="1" applyAlignment="1">
      <alignment horizontal="center" vertical="center" wrapText="1"/>
    </xf>
    <xf numFmtId="165" fontId="12" fillId="2" borderId="1" xfId="1" applyNumberFormat="1" applyFont="1" applyFill="1" applyBorder="1" applyAlignment="1">
      <alignment horizontal="center" vertical="center" wrapText="1"/>
    </xf>
    <xf numFmtId="173" fontId="11" fillId="2" borderId="1" xfId="2" applyNumberFormat="1" applyFont="1" applyFill="1" applyBorder="1" applyAlignment="1">
      <alignment horizontal="center" vertical="center" wrapText="1"/>
    </xf>
    <xf numFmtId="165" fontId="12" fillId="2" borderId="2" xfId="1" applyNumberFormat="1" applyFont="1" applyFill="1" applyBorder="1" applyAlignment="1">
      <alignment horizontal="center" vertical="center" wrapText="1"/>
    </xf>
    <xf numFmtId="173" fontId="9" fillId="2" borderId="2" xfId="2" applyNumberFormat="1" applyFont="1" applyFill="1" applyBorder="1" applyAlignment="1">
      <alignment horizontal="center" vertical="center" wrapText="1"/>
    </xf>
    <xf numFmtId="165" fontId="12" fillId="2" borderId="3" xfId="1" applyNumberFormat="1" applyFont="1" applyFill="1" applyBorder="1" applyAlignment="1">
      <alignment horizontal="center" vertical="center" wrapText="1"/>
    </xf>
    <xf numFmtId="165" fontId="12" fillId="2" borderId="4" xfId="1" applyNumberFormat="1" applyFont="1" applyFill="1" applyBorder="1" applyAlignment="1">
      <alignment horizontal="center" vertical="center" wrapText="1"/>
    </xf>
    <xf numFmtId="0" fontId="12" fillId="0" borderId="1" xfId="1" applyNumberFormat="1" applyFont="1" applyFill="1" applyBorder="1" applyAlignment="1">
      <alignment horizontal="center" vertical="center" wrapText="1"/>
    </xf>
    <xf numFmtId="1" fontId="12" fillId="0" borderId="1" xfId="1" applyNumberFormat="1" applyFont="1" applyFill="1" applyBorder="1" applyAlignment="1">
      <alignment vertical="center" wrapText="1"/>
    </xf>
    <xf numFmtId="1" fontId="5" fillId="0" borderId="1" xfId="1" applyNumberFormat="1" applyFont="1" applyFill="1" applyBorder="1" applyAlignment="1">
      <alignment horizontal="center" vertical="center" wrapText="1"/>
    </xf>
    <xf numFmtId="3" fontId="12" fillId="0" borderId="4" xfId="1" applyNumberFormat="1" applyFont="1" applyFill="1" applyBorder="1" applyAlignment="1">
      <alignment horizontal="center" vertical="center" wrapText="1"/>
    </xf>
    <xf numFmtId="3" fontId="11" fillId="0" borderId="1" xfId="2" applyNumberFormat="1" applyFont="1" applyFill="1" applyBorder="1" applyAlignment="1">
      <alignment horizontal="center" vertical="center" wrapText="1"/>
    </xf>
    <xf numFmtId="3" fontId="12" fillId="0" borderId="1" xfId="2" applyNumberFormat="1" applyFont="1" applyFill="1" applyBorder="1" applyAlignment="1">
      <alignment horizontal="center" vertical="center" wrapText="1"/>
    </xf>
    <xf numFmtId="0" fontId="14" fillId="0" borderId="0" xfId="1" applyFont="1" applyFill="1" applyAlignment="1">
      <alignment wrapText="1"/>
    </xf>
    <xf numFmtId="1" fontId="10" fillId="0" borderId="1" xfId="1" applyNumberFormat="1" applyFont="1" applyFill="1" applyBorder="1" applyAlignment="1">
      <alignment horizontal="center" vertical="center" wrapText="1"/>
    </xf>
    <xf numFmtId="165" fontId="12" fillId="0" borderId="1" xfId="2" applyNumberFormat="1" applyFont="1" applyFill="1" applyBorder="1" applyAlignment="1">
      <alignment horizontal="center" vertical="center" wrapText="1"/>
    </xf>
    <xf numFmtId="168" fontId="9" fillId="0" borderId="1" xfId="2" applyNumberFormat="1" applyFont="1" applyFill="1" applyBorder="1" applyAlignment="1">
      <alignment horizontal="center" vertical="center" wrapText="1"/>
    </xf>
    <xf numFmtId="168" fontId="5" fillId="0" borderId="1" xfId="2" applyNumberFormat="1" applyFont="1" applyFill="1" applyBorder="1" applyAlignment="1">
      <alignment horizontal="center" vertical="center" wrapText="1"/>
    </xf>
    <xf numFmtId="165" fontId="11" fillId="0" borderId="1" xfId="2" applyNumberFormat="1" applyFont="1" applyFill="1" applyBorder="1" applyAlignment="1">
      <alignment horizontal="center" vertical="center" wrapText="1"/>
    </xf>
    <xf numFmtId="165" fontId="14" fillId="0" borderId="0" xfId="1" applyNumberFormat="1" applyFont="1" applyFill="1" applyAlignment="1">
      <alignment wrapText="1"/>
    </xf>
    <xf numFmtId="3" fontId="12" fillId="2" borderId="1" xfId="2" applyNumberFormat="1" applyFont="1" applyFill="1" applyBorder="1" applyAlignment="1">
      <alignment horizontal="center" vertical="center" wrapText="1"/>
    </xf>
    <xf numFmtId="3" fontId="11" fillId="2" borderId="1" xfId="2" applyNumberFormat="1" applyFont="1" applyFill="1" applyBorder="1" applyAlignment="1">
      <alignment horizontal="center" vertical="center" wrapText="1"/>
    </xf>
    <xf numFmtId="16" fontId="5" fillId="2" borderId="2" xfId="1" applyNumberFormat="1" applyFont="1" applyFill="1" applyBorder="1" applyAlignment="1">
      <alignment horizontal="center" vertical="center" wrapText="1"/>
    </xf>
    <xf numFmtId="3" fontId="12" fillId="2" borderId="2" xfId="2" applyNumberFormat="1" applyFont="1" applyFill="1" applyBorder="1" applyAlignment="1">
      <alignment horizontal="center" vertical="center" wrapText="1"/>
    </xf>
    <xf numFmtId="3" fontId="9" fillId="2" borderId="2" xfId="2" applyNumberFormat="1" applyFont="1" applyFill="1" applyBorder="1" applyAlignment="1">
      <alignment horizontal="center" vertical="center" wrapText="1"/>
    </xf>
    <xf numFmtId="3" fontId="5" fillId="2" borderId="2" xfId="2" applyNumberFormat="1" applyFont="1" applyFill="1" applyBorder="1" applyAlignment="1">
      <alignment horizontal="center" vertical="center" wrapText="1"/>
    </xf>
    <xf numFmtId="3" fontId="12" fillId="2" borderId="3" xfId="2" applyNumberFormat="1" applyFont="1" applyFill="1" applyBorder="1" applyAlignment="1">
      <alignment horizontal="center" vertical="center" wrapText="1"/>
    </xf>
    <xf numFmtId="3" fontId="9" fillId="2" borderId="3" xfId="2" applyNumberFormat="1" applyFont="1" applyFill="1" applyBorder="1" applyAlignment="1">
      <alignment horizontal="center" vertical="center" wrapText="1"/>
    </xf>
    <xf numFmtId="3" fontId="5" fillId="2" borderId="3" xfId="2" applyNumberFormat="1" applyFont="1" applyFill="1" applyBorder="1" applyAlignment="1">
      <alignment horizontal="center" vertical="center" wrapText="1"/>
    </xf>
    <xf numFmtId="165" fontId="12" fillId="2" borderId="1" xfId="2" applyNumberFormat="1" applyFont="1" applyFill="1" applyBorder="1" applyAlignment="1">
      <alignment horizontal="center" vertical="center" wrapText="1"/>
    </xf>
    <xf numFmtId="173" fontId="12" fillId="2" borderId="1" xfId="2" applyNumberFormat="1" applyFont="1" applyFill="1" applyBorder="1" applyAlignment="1">
      <alignment horizontal="center" vertical="center" wrapText="1"/>
    </xf>
    <xf numFmtId="165" fontId="11" fillId="2" borderId="1" xfId="2" applyNumberFormat="1" applyFont="1" applyFill="1" applyBorder="1" applyAlignment="1">
      <alignment horizontal="center" vertical="center" wrapText="1"/>
    </xf>
    <xf numFmtId="165" fontId="14" fillId="2" borderId="0" xfId="1" applyNumberFormat="1" applyFont="1" applyFill="1" applyAlignment="1">
      <alignment wrapText="1"/>
    </xf>
    <xf numFmtId="165" fontId="12" fillId="2" borderId="2" xfId="2" applyNumberFormat="1" applyFont="1" applyFill="1" applyBorder="1" applyAlignment="1">
      <alignment horizontal="center" vertical="center" wrapText="1"/>
    </xf>
    <xf numFmtId="173" fontId="5" fillId="2" borderId="2" xfId="2" applyNumberFormat="1" applyFont="1" applyFill="1" applyBorder="1" applyAlignment="1">
      <alignment horizontal="center" vertical="center" wrapText="1"/>
    </xf>
    <xf numFmtId="165" fontId="12" fillId="2" borderId="3" xfId="2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center" vertical="center" wrapText="1"/>
    </xf>
    <xf numFmtId="165" fontId="5" fillId="2" borderId="1" xfId="2" applyNumberFormat="1" applyFont="1" applyFill="1" applyBorder="1" applyAlignment="1">
      <alignment horizontal="center" vertical="center" wrapText="1"/>
    </xf>
    <xf numFmtId="165" fontId="9" fillId="2" borderId="1" xfId="2" applyNumberFormat="1" applyFont="1" applyFill="1" applyBorder="1" applyAlignment="1">
      <alignment horizontal="center" vertical="center" wrapText="1"/>
    </xf>
    <xf numFmtId="0" fontId="19" fillId="2" borderId="1" xfId="1" applyNumberFormat="1" applyFont="1" applyFill="1" applyBorder="1" applyAlignment="1">
      <alignment horizontal="center" vertical="center" wrapText="1"/>
    </xf>
    <xf numFmtId="1" fontId="19" fillId="2" borderId="1" xfId="1" applyNumberFormat="1" applyFont="1" applyFill="1" applyBorder="1" applyAlignment="1">
      <alignment vertical="center" wrapText="1"/>
    </xf>
    <xf numFmtId="1" fontId="19" fillId="2" borderId="1" xfId="1" applyNumberFormat="1" applyFont="1" applyFill="1" applyBorder="1" applyAlignment="1">
      <alignment horizontal="center" vertical="center" wrapText="1"/>
    </xf>
    <xf numFmtId="165" fontId="19" fillId="2" borderId="1" xfId="2" applyNumberFormat="1" applyFont="1" applyFill="1" applyBorder="1" applyAlignment="1">
      <alignment horizontal="center" vertical="center" wrapText="1"/>
    </xf>
    <xf numFmtId="165" fontId="20" fillId="2" borderId="1" xfId="2" applyNumberFormat="1" applyFont="1" applyFill="1" applyBorder="1" applyAlignment="1">
      <alignment horizontal="center" vertical="center" wrapText="1"/>
    </xf>
    <xf numFmtId="0" fontId="21" fillId="2" borderId="0" xfId="1" applyFont="1" applyFill="1" applyAlignment="1">
      <alignment wrapText="1"/>
    </xf>
    <xf numFmtId="0" fontId="19" fillId="2" borderId="0" xfId="1" applyNumberFormat="1" applyFont="1" applyFill="1" applyBorder="1" applyAlignment="1">
      <alignment horizontal="center" vertical="center" wrapText="1"/>
    </xf>
    <xf numFmtId="1" fontId="19" fillId="2" borderId="0" xfId="1" applyNumberFormat="1" applyFont="1" applyFill="1" applyBorder="1" applyAlignment="1">
      <alignment vertical="center" wrapText="1"/>
    </xf>
    <xf numFmtId="1" fontId="19" fillId="2" borderId="0" xfId="1" applyNumberFormat="1" applyFont="1" applyFill="1" applyBorder="1" applyAlignment="1">
      <alignment horizontal="center" vertical="center" wrapText="1"/>
    </xf>
    <xf numFmtId="165" fontId="19" fillId="2" borderId="0" xfId="2" applyNumberFormat="1" applyFont="1" applyFill="1" applyBorder="1" applyAlignment="1">
      <alignment horizontal="center" vertical="center" wrapText="1"/>
    </xf>
    <xf numFmtId="165" fontId="20" fillId="2" borderId="0" xfId="2" applyNumberFormat="1" applyFont="1" applyFill="1" applyBorder="1" applyAlignment="1">
      <alignment horizontal="center" vertical="center" wrapText="1"/>
    </xf>
    <xf numFmtId="0" fontId="22" fillId="2" borderId="0" xfId="1" applyFont="1" applyFill="1" applyAlignment="1">
      <alignment wrapText="1"/>
    </xf>
    <xf numFmtId="0" fontId="3" fillId="2" borderId="0" xfId="1" applyNumberFormat="1" applyFont="1" applyFill="1" applyAlignment="1">
      <alignment horizontal="center" vertical="center" wrapText="1"/>
    </xf>
    <xf numFmtId="1" fontId="19" fillId="3" borderId="1" xfId="1" applyNumberFormat="1" applyFont="1" applyFill="1" applyBorder="1" applyAlignment="1">
      <alignment vertical="center" wrapText="1"/>
    </xf>
    <xf numFmtId="1" fontId="19" fillId="3" borderId="1" xfId="1" applyNumberFormat="1" applyFont="1" applyFill="1" applyBorder="1" applyAlignment="1">
      <alignment horizontal="center" vertical="center" wrapText="1"/>
    </xf>
    <xf numFmtId="165" fontId="19" fillId="3" borderId="1" xfId="2" applyNumberFormat="1" applyFont="1" applyFill="1" applyBorder="1" applyAlignment="1">
      <alignment horizontal="center" vertical="center" wrapText="1"/>
    </xf>
    <xf numFmtId="165" fontId="20" fillId="3" borderId="1" xfId="2" applyNumberFormat="1" applyFont="1" applyFill="1" applyBorder="1" applyAlignment="1">
      <alignment horizontal="center" vertical="center" wrapText="1"/>
    </xf>
    <xf numFmtId="0" fontId="19" fillId="4" borderId="1" xfId="1" applyNumberFormat="1" applyFont="1" applyFill="1" applyBorder="1" applyAlignment="1">
      <alignment horizontal="center" vertical="center" wrapText="1"/>
    </xf>
    <xf numFmtId="1" fontId="19" fillId="4" borderId="1" xfId="1" applyNumberFormat="1" applyFont="1" applyFill="1" applyBorder="1" applyAlignment="1">
      <alignment vertical="center" wrapText="1"/>
    </xf>
    <xf numFmtId="1" fontId="19" fillId="4" borderId="1" xfId="1" applyNumberFormat="1" applyFont="1" applyFill="1" applyBorder="1" applyAlignment="1">
      <alignment horizontal="center" vertical="center" wrapText="1"/>
    </xf>
    <xf numFmtId="165" fontId="19" fillId="4" borderId="1" xfId="2" applyNumberFormat="1" applyFont="1" applyFill="1" applyBorder="1" applyAlignment="1">
      <alignment horizontal="center" vertical="center" wrapText="1"/>
    </xf>
    <xf numFmtId="168" fontId="5" fillId="0" borderId="3" xfId="2" applyNumberFormat="1" applyFont="1" applyFill="1" applyBorder="1" applyAlignment="1">
      <alignment horizontal="center" vertical="center" wrapText="1"/>
    </xf>
    <xf numFmtId="168" fontId="5" fillId="0" borderId="4" xfId="2" applyNumberFormat="1" applyFont="1" applyFill="1" applyBorder="1" applyAlignment="1">
      <alignment horizontal="center" vertical="center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9" fillId="0" borderId="2" xfId="1" applyNumberFormat="1" applyFont="1" applyFill="1" applyBorder="1" applyAlignment="1">
      <alignment horizontal="center" vertical="center" wrapText="1"/>
    </xf>
    <xf numFmtId="0" fontId="2" fillId="0" borderId="0" xfId="1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wrapText="1"/>
    </xf>
    <xf numFmtId="165" fontId="3" fillId="0" borderId="0" xfId="1" applyNumberFormat="1" applyFont="1" applyFill="1" applyAlignment="1">
      <alignment wrapText="1"/>
    </xf>
    <xf numFmtId="175" fontId="4" fillId="0" borderId="0" xfId="1" applyNumberFormat="1" applyFont="1" applyFill="1" applyAlignment="1">
      <alignment wrapText="1"/>
    </xf>
    <xf numFmtId="0" fontId="5" fillId="0" borderId="0" xfId="0" applyFont="1" applyFill="1" applyAlignment="1">
      <alignment horizontal="right"/>
    </xf>
    <xf numFmtId="0" fontId="6" fillId="0" borderId="0" xfId="1" applyFont="1" applyFill="1" applyAlignment="1">
      <alignment wrapText="1"/>
    </xf>
    <xf numFmtId="0" fontId="3" fillId="0" borderId="0" xfId="1" applyFont="1" applyFill="1" applyAlignment="1">
      <alignment wrapText="1"/>
    </xf>
    <xf numFmtId="178" fontId="3" fillId="0" borderId="0" xfId="1" applyNumberFormat="1" applyFont="1" applyFill="1" applyAlignment="1">
      <alignment wrapText="1"/>
    </xf>
    <xf numFmtId="177" fontId="4" fillId="0" borderId="0" xfId="1" applyNumberFormat="1" applyFont="1" applyFill="1" applyAlignment="1">
      <alignment wrapText="1"/>
    </xf>
    <xf numFmtId="0" fontId="5" fillId="0" borderId="0" xfId="0" applyFont="1" applyFill="1" applyAlignment="1">
      <alignment horizontal="right" vertical="center"/>
    </xf>
    <xf numFmtId="0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165" fontId="11" fillId="0" borderId="1" xfId="1" applyNumberFormat="1" applyFont="1" applyFill="1" applyBorder="1" applyAlignment="1">
      <alignment horizontal="center" vertical="center" textRotation="90" wrapText="1"/>
    </xf>
    <xf numFmtId="165" fontId="12" fillId="0" borderId="1" xfId="1" applyNumberFormat="1" applyFont="1" applyFill="1" applyBorder="1" applyAlignment="1">
      <alignment horizontal="center" vertical="center" textRotation="90" wrapText="1"/>
    </xf>
    <xf numFmtId="0" fontId="13" fillId="0" borderId="0" xfId="1" applyFont="1" applyFill="1" applyAlignment="1">
      <alignment textRotation="90" wrapText="1"/>
    </xf>
    <xf numFmtId="0" fontId="10" fillId="0" borderId="1" xfId="1" applyNumberFormat="1" applyFont="1" applyFill="1" applyBorder="1" applyAlignment="1">
      <alignment horizontal="center" vertical="center" wrapText="1"/>
    </xf>
    <xf numFmtId="0" fontId="15" fillId="0" borderId="1" xfId="1" applyNumberFormat="1" applyFont="1" applyFill="1" applyBorder="1" applyAlignment="1">
      <alignment horizontal="center" vertical="center" wrapText="1"/>
    </xf>
    <xf numFmtId="0" fontId="16" fillId="0" borderId="0" xfId="1" applyFont="1" applyFill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 wrapText="1"/>
    </xf>
    <xf numFmtId="3" fontId="11" fillId="0" borderId="1" xfId="1" applyNumberFormat="1" applyFont="1" applyFill="1" applyBorder="1" applyAlignment="1">
      <alignment horizontal="center" vertical="center" wrapText="1"/>
    </xf>
    <xf numFmtId="1" fontId="6" fillId="0" borderId="0" xfId="1" applyNumberFormat="1" applyFont="1" applyFill="1" applyAlignment="1">
      <alignment wrapText="1"/>
    </xf>
    <xf numFmtId="1" fontId="3" fillId="0" borderId="0" xfId="1" applyNumberFormat="1" applyFont="1" applyFill="1" applyAlignment="1">
      <alignment wrapText="1"/>
    </xf>
    <xf numFmtId="0" fontId="5" fillId="0" borderId="2" xfId="1" applyNumberFormat="1" applyFont="1" applyFill="1" applyBorder="1" applyAlignment="1">
      <alignment horizontal="center" vertical="center" wrapText="1"/>
    </xf>
    <xf numFmtId="1" fontId="5" fillId="0" borderId="2" xfId="1" applyNumberFormat="1" applyFont="1" applyFill="1" applyBorder="1" applyAlignment="1">
      <alignment vertical="center" wrapText="1"/>
    </xf>
    <xf numFmtId="3" fontId="12" fillId="0" borderId="2" xfId="1" applyNumberFormat="1" applyFont="1" applyFill="1" applyBorder="1" applyAlignment="1">
      <alignment horizontal="center" vertical="center" wrapText="1"/>
    </xf>
    <xf numFmtId="176" fontId="3" fillId="0" borderId="0" xfId="1" applyNumberFormat="1" applyFont="1" applyFill="1" applyAlignment="1">
      <alignment horizontal="left" wrapText="1"/>
    </xf>
    <xf numFmtId="166" fontId="12" fillId="0" borderId="1" xfId="2" applyNumberFormat="1" applyFont="1" applyFill="1" applyBorder="1" applyAlignment="1">
      <alignment horizontal="left" vertical="center" wrapText="1"/>
    </xf>
    <xf numFmtId="166" fontId="5" fillId="0" borderId="1" xfId="2" applyNumberFormat="1" applyFont="1" applyFill="1" applyBorder="1" applyAlignment="1">
      <alignment horizontal="center" vertical="center" wrapText="1"/>
    </xf>
    <xf numFmtId="167" fontId="12" fillId="0" borderId="1" xfId="2" applyNumberFormat="1" applyFont="1" applyFill="1" applyBorder="1" applyAlignment="1">
      <alignment horizontal="center" vertical="center" wrapText="1"/>
    </xf>
    <xf numFmtId="164" fontId="12" fillId="0" borderId="1" xfId="2" applyNumberFormat="1" applyFont="1" applyFill="1" applyBorder="1" applyAlignment="1">
      <alignment horizontal="center" vertical="center" wrapText="1"/>
    </xf>
    <xf numFmtId="166" fontId="13" fillId="0" borderId="0" xfId="2" applyNumberFormat="1" applyFont="1" applyFill="1" applyAlignment="1">
      <alignment wrapText="1"/>
    </xf>
    <xf numFmtId="166" fontId="14" fillId="0" borderId="0" xfId="2" applyNumberFormat="1" applyFont="1" applyFill="1" applyAlignment="1">
      <alignment wrapText="1"/>
    </xf>
    <xf numFmtId="0" fontId="5" fillId="0" borderId="3" xfId="1" applyNumberFormat="1" applyFont="1" applyFill="1" applyBorder="1" applyAlignment="1">
      <alignment horizontal="center" vertical="center" wrapText="1"/>
    </xf>
    <xf numFmtId="1" fontId="5" fillId="0" borderId="3" xfId="1" applyNumberFormat="1" applyFont="1" applyFill="1" applyBorder="1" applyAlignment="1">
      <alignment vertical="center" wrapText="1"/>
    </xf>
    <xf numFmtId="168" fontId="12" fillId="0" borderId="3" xfId="2" applyNumberFormat="1" applyFont="1" applyFill="1" applyBorder="1" applyAlignment="1">
      <alignment horizontal="center" vertical="center" wrapText="1"/>
    </xf>
    <xf numFmtId="166" fontId="14" fillId="0" borderId="0" xfId="2" applyNumberFormat="1" applyFont="1" applyFill="1" applyAlignment="1"/>
    <xf numFmtId="0" fontId="5" fillId="0" borderId="4" xfId="1" applyNumberFormat="1" applyFont="1" applyFill="1" applyBorder="1" applyAlignment="1">
      <alignment horizontal="center" vertical="center" wrapText="1"/>
    </xf>
    <xf numFmtId="1" fontId="5" fillId="0" borderId="8" xfId="1" applyNumberFormat="1" applyFont="1" applyFill="1" applyBorder="1" applyAlignment="1">
      <alignment vertical="center" wrapText="1"/>
    </xf>
    <xf numFmtId="168" fontId="12" fillId="0" borderId="4" xfId="2" applyNumberFormat="1" applyFont="1" applyFill="1" applyBorder="1" applyAlignment="1">
      <alignment horizontal="center" vertical="center" wrapText="1"/>
    </xf>
    <xf numFmtId="174" fontId="12" fillId="0" borderId="1" xfId="2" applyNumberFormat="1" applyFont="1" applyFill="1" applyBorder="1" applyAlignment="1">
      <alignment horizontal="center" vertical="center" wrapText="1"/>
    </xf>
    <xf numFmtId="169" fontId="12" fillId="0" borderId="1" xfId="2" applyNumberFormat="1" applyFont="1" applyFill="1" applyBorder="1" applyAlignment="1">
      <alignment horizontal="center" vertical="center" wrapText="1"/>
    </xf>
    <xf numFmtId="166" fontId="12" fillId="0" borderId="1" xfId="2" applyNumberFormat="1" applyFont="1" applyFill="1" applyBorder="1" applyAlignment="1">
      <alignment vertical="center" wrapText="1"/>
    </xf>
    <xf numFmtId="1" fontId="12" fillId="0" borderId="1" xfId="1" applyNumberFormat="1" applyFont="1" applyFill="1" applyBorder="1" applyAlignment="1">
      <alignment horizontal="center" vertical="center" wrapText="1"/>
    </xf>
    <xf numFmtId="4" fontId="11" fillId="0" borderId="1" xfId="2" applyNumberFormat="1" applyFont="1" applyFill="1" applyBorder="1" applyAlignment="1">
      <alignment horizontal="center" vertical="center" wrapText="1"/>
    </xf>
    <xf numFmtId="170" fontId="14" fillId="0" borderId="0" xfId="2" applyNumberFormat="1" applyFont="1" applyFill="1" applyAlignment="1">
      <alignment wrapText="1"/>
    </xf>
    <xf numFmtId="1" fontId="5" fillId="0" borderId="3" xfId="1" applyNumberFormat="1" applyFont="1" applyFill="1" applyBorder="1" applyAlignment="1">
      <alignment horizontal="center" vertical="center" wrapText="1"/>
    </xf>
    <xf numFmtId="1" fontId="12" fillId="0" borderId="3" xfId="1" applyNumberFormat="1" applyFont="1" applyFill="1" applyBorder="1" applyAlignment="1">
      <alignment horizontal="center" vertical="center" wrapText="1"/>
    </xf>
    <xf numFmtId="4" fontId="9" fillId="0" borderId="3" xfId="1" applyNumberFormat="1" applyFont="1" applyFill="1" applyBorder="1" applyAlignment="1">
      <alignment horizontal="center" vertical="center" wrapText="1"/>
    </xf>
    <xf numFmtId="0" fontId="5" fillId="0" borderId="6" xfId="1" applyNumberFormat="1" applyFont="1" applyFill="1" applyBorder="1" applyAlignment="1">
      <alignment horizontal="center" vertical="center" wrapText="1"/>
    </xf>
    <xf numFmtId="1" fontId="12" fillId="0" borderId="6" xfId="1" applyNumberFormat="1" applyFont="1" applyFill="1" applyBorder="1" applyAlignment="1">
      <alignment horizontal="center" vertical="center" wrapText="1"/>
    </xf>
    <xf numFmtId="4" fontId="9" fillId="0" borderId="2" xfId="1" applyNumberFormat="1" applyFont="1" applyFill="1" applyBorder="1" applyAlignment="1">
      <alignment horizontal="center" vertical="center" wrapText="1"/>
    </xf>
    <xf numFmtId="14" fontId="5" fillId="0" borderId="6" xfId="1" applyNumberFormat="1" applyFont="1" applyFill="1" applyBorder="1" applyAlignment="1">
      <alignment horizontal="center" vertical="center" wrapText="1"/>
    </xf>
    <xf numFmtId="1" fontId="5" fillId="0" borderId="4" xfId="1" applyNumberFormat="1" applyFont="1" applyFill="1" applyBorder="1" applyAlignment="1">
      <alignment horizontal="center" vertical="center" wrapText="1"/>
    </xf>
    <xf numFmtId="1" fontId="12" fillId="0" borderId="4" xfId="1" applyNumberFormat="1" applyFont="1" applyFill="1" applyBorder="1" applyAlignment="1">
      <alignment horizontal="center" vertical="center" wrapText="1"/>
    </xf>
    <xf numFmtId="4" fontId="9" fillId="0" borderId="4" xfId="1" applyNumberFormat="1" applyFont="1" applyFill="1" applyBorder="1" applyAlignment="1">
      <alignment horizontal="center" vertical="center" wrapText="1"/>
    </xf>
    <xf numFmtId="4" fontId="9" fillId="0" borderId="8" xfId="1" applyNumberFormat="1" applyFont="1" applyFill="1" applyBorder="1" applyAlignment="1">
      <alignment horizontal="center" vertical="center" wrapText="1"/>
    </xf>
    <xf numFmtId="171" fontId="9" fillId="0" borderId="1" xfId="2" applyNumberFormat="1" applyFont="1" applyFill="1" applyBorder="1" applyAlignment="1">
      <alignment horizontal="center" vertical="center" wrapText="1"/>
    </xf>
    <xf numFmtId="171" fontId="5" fillId="0" borderId="1" xfId="2" applyNumberFormat="1" applyFont="1" applyFill="1" applyBorder="1" applyAlignment="1">
      <alignment horizontal="center" vertical="center" wrapText="1"/>
    </xf>
    <xf numFmtId="175" fontId="12" fillId="0" borderId="3" xfId="1" applyNumberFormat="1" applyFont="1" applyFill="1" applyBorder="1" applyAlignment="1">
      <alignment horizontal="center" vertical="center" wrapText="1"/>
    </xf>
    <xf numFmtId="175" fontId="9" fillId="0" borderId="2" xfId="2" applyNumberFormat="1" applyFont="1" applyFill="1" applyBorder="1" applyAlignment="1">
      <alignment horizontal="center" vertical="center" wrapText="1"/>
    </xf>
    <xf numFmtId="16" fontId="5" fillId="0" borderId="6" xfId="1" applyNumberFormat="1" applyFont="1" applyFill="1" applyBorder="1" applyAlignment="1">
      <alignment horizontal="center" vertical="center" wrapText="1"/>
    </xf>
    <xf numFmtId="175" fontId="5" fillId="0" borderId="3" xfId="1" applyNumberFormat="1" applyFont="1" applyFill="1" applyBorder="1" applyAlignment="1">
      <alignment horizontal="center" vertical="center" wrapText="1"/>
    </xf>
    <xf numFmtId="16" fontId="5" fillId="0" borderId="3" xfId="1" applyNumberFormat="1" applyFont="1" applyFill="1" applyBorder="1" applyAlignment="1">
      <alignment horizontal="center" vertical="center" wrapText="1"/>
    </xf>
    <xf numFmtId="175" fontId="9" fillId="0" borderId="3" xfId="2" applyNumberFormat="1" applyFont="1" applyFill="1" applyBorder="1" applyAlignment="1">
      <alignment horizontal="center" vertical="center" wrapText="1"/>
    </xf>
    <xf numFmtId="1" fontId="5" fillId="0" borderId="7" xfId="1" applyNumberFormat="1" applyFont="1" applyFill="1" applyBorder="1" applyAlignment="1">
      <alignment vertical="center" wrapText="1"/>
    </xf>
    <xf numFmtId="175" fontId="5" fillId="0" borderId="4" xfId="1" applyNumberFormat="1" applyFont="1" applyFill="1" applyBorder="1" applyAlignment="1">
      <alignment horizontal="center" vertical="center" wrapText="1"/>
    </xf>
    <xf numFmtId="175" fontId="9" fillId="0" borderId="7" xfId="2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22" fillId="0" borderId="0" xfId="1" applyFont="1" applyFill="1" applyAlignment="1">
      <alignment wrapText="1"/>
    </xf>
    <xf numFmtId="0" fontId="21" fillId="0" borderId="0" xfId="1" applyFont="1" applyFill="1" applyAlignment="1">
      <alignment wrapText="1"/>
    </xf>
    <xf numFmtId="0" fontId="3" fillId="0" borderId="0" xfId="1" applyNumberFormat="1" applyFont="1" applyFill="1" applyAlignment="1">
      <alignment horizontal="center" vertical="center" wrapText="1"/>
    </xf>
    <xf numFmtId="175" fontId="3" fillId="0" borderId="0" xfId="1" applyNumberFormat="1" applyFont="1" applyFill="1" applyAlignment="1">
      <alignment wrapText="1"/>
    </xf>
    <xf numFmtId="176" fontId="3" fillId="0" borderId="0" xfId="1" applyNumberFormat="1" applyFont="1" applyFill="1" applyAlignment="1">
      <alignment wrapText="1"/>
    </xf>
    <xf numFmtId="176" fontId="4" fillId="0" borderId="0" xfId="1" applyNumberFormat="1" applyFont="1" applyFill="1" applyAlignment="1">
      <alignment wrapText="1"/>
    </xf>
    <xf numFmtId="0" fontId="4" fillId="0" borderId="0" xfId="1" applyFont="1" applyFill="1" applyAlignment="1">
      <alignment wrapText="1"/>
    </xf>
    <xf numFmtId="175" fontId="2" fillId="0" borderId="0" xfId="1" applyNumberFormat="1" applyFont="1" applyFill="1" applyAlignment="1">
      <alignment wrapText="1"/>
    </xf>
    <xf numFmtId="177" fontId="3" fillId="0" borderId="0" xfId="1" applyNumberFormat="1" applyFont="1" applyFill="1" applyAlignment="1">
      <alignment wrapText="1"/>
    </xf>
    <xf numFmtId="175" fontId="11" fillId="0" borderId="1" xfId="1" applyNumberFormat="1" applyFont="1" applyFill="1" applyBorder="1" applyAlignment="1">
      <alignment horizontal="center" vertical="center" wrapText="1"/>
    </xf>
    <xf numFmtId="175" fontId="11" fillId="0" borderId="1" xfId="2" applyNumberFormat="1" applyFont="1" applyFill="1" applyBorder="1" applyAlignment="1">
      <alignment horizontal="center" vertical="center" wrapText="1"/>
    </xf>
    <xf numFmtId="175" fontId="5" fillId="0" borderId="1" xfId="2" applyNumberFormat="1" applyFont="1" applyFill="1" applyBorder="1" applyAlignment="1">
      <alignment horizontal="center" vertical="center" wrapText="1"/>
    </xf>
    <xf numFmtId="175" fontId="9" fillId="0" borderId="1" xfId="2" applyNumberFormat="1" applyFont="1" applyFill="1" applyBorder="1" applyAlignment="1">
      <alignment horizontal="center" vertical="center" wrapText="1"/>
    </xf>
    <xf numFmtId="1" fontId="5" fillId="0" borderId="7" xfId="1" applyNumberFormat="1" applyFont="1" applyFill="1" applyBorder="1" applyAlignment="1">
      <alignment horizontal="center" vertical="center" wrapText="1"/>
    </xf>
    <xf numFmtId="172" fontId="5" fillId="0" borderId="1" xfId="1" applyNumberFormat="1" applyFont="1" applyFill="1" applyBorder="1" applyAlignment="1">
      <alignment horizontal="center" vertical="center" wrapText="1"/>
    </xf>
    <xf numFmtId="175" fontId="12" fillId="0" borderId="1" xfId="1" applyNumberFormat="1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3" fillId="2" borderId="0" xfId="1" applyFont="1" applyFill="1" applyAlignment="1">
      <alignment horizontal="left" vertical="top" wrapText="1"/>
    </xf>
    <xf numFmtId="165" fontId="7" fillId="2" borderId="0" xfId="1" applyNumberFormat="1" applyFont="1" applyFill="1" applyAlignment="1">
      <alignment horizontal="center" vertical="center" wrapText="1"/>
    </xf>
    <xf numFmtId="1" fontId="10" fillId="2" borderId="2" xfId="1" applyNumberFormat="1" applyFont="1" applyFill="1" applyBorder="1" applyAlignment="1">
      <alignment horizontal="center" vertical="center" wrapText="1"/>
    </xf>
    <xf numFmtId="1" fontId="10" fillId="2" borderId="3" xfId="1" applyNumberFormat="1" applyFont="1" applyFill="1" applyBorder="1" applyAlignment="1">
      <alignment horizontal="center" vertical="center" wrapText="1"/>
    </xf>
    <xf numFmtId="1" fontId="10" fillId="2" borderId="4" xfId="1" applyNumberFormat="1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left" vertical="center" wrapText="1"/>
    </xf>
    <xf numFmtId="0" fontId="19" fillId="2" borderId="0" xfId="0" applyFont="1" applyFill="1" applyBorder="1" applyAlignment="1">
      <alignment horizontal="left" vertical="center"/>
    </xf>
    <xf numFmtId="165" fontId="23" fillId="0" borderId="0" xfId="1" applyNumberFormat="1" applyFont="1" applyFill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left" vertical="center"/>
    </xf>
    <xf numFmtId="0" fontId="19" fillId="0" borderId="0" xfId="0" applyFont="1" applyFill="1" applyAlignment="1">
      <alignment horizontal="left" vertical="center" wrapText="1"/>
    </xf>
    <xf numFmtId="166" fontId="5" fillId="0" borderId="9" xfId="2" applyNumberFormat="1" applyFont="1" applyFill="1" applyBorder="1" applyAlignment="1">
      <alignment horizontal="center" vertical="center" wrapText="1"/>
    </xf>
    <xf numFmtId="166" fontId="5" fillId="0" borderId="8" xfId="2" applyNumberFormat="1" applyFont="1" applyFill="1" applyBorder="1" applyAlignment="1">
      <alignment horizontal="center" vertical="center" wrapText="1"/>
    </xf>
    <xf numFmtId="166" fontId="5" fillId="0" borderId="7" xfId="2" applyNumberFormat="1" applyFont="1" applyFill="1" applyBorder="1" applyAlignment="1">
      <alignment horizontal="center" vertical="center" wrapText="1"/>
    </xf>
    <xf numFmtId="1" fontId="5" fillId="0" borderId="6" xfId="1" applyNumberFormat="1" applyFont="1" applyFill="1" applyBorder="1" applyAlignment="1">
      <alignment horizontal="center" vertical="center" wrapText="1"/>
    </xf>
    <xf numFmtId="1" fontId="5" fillId="0" borderId="8" xfId="1" applyNumberFormat="1" applyFont="1" applyFill="1" applyBorder="1" applyAlignment="1">
      <alignment horizontal="center" vertical="center" wrapText="1"/>
    </xf>
    <xf numFmtId="1" fontId="5" fillId="0" borderId="7" xfId="1" applyNumberFormat="1" applyFont="1" applyFill="1" applyBorder="1" applyAlignment="1">
      <alignment horizontal="center" vertical="center" wrapText="1"/>
    </xf>
    <xf numFmtId="1" fontId="5" fillId="0" borderId="9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Расчеты к 121 питание_10_2009" xfId="1"/>
    <cellStyle name="Финансовый_Расчеты к 121 питание_10_2009" xfId="2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46"/>
  <sheetViews>
    <sheetView view="pageBreakPreview" topLeftCell="A19" zoomScale="90" zoomScaleNormal="55" zoomScaleSheetLayoutView="90" workbookViewId="0">
      <selection activeCell="A43" sqref="A43:XFD43"/>
    </sheetView>
  </sheetViews>
  <sheetFormatPr defaultRowHeight="12.75" x14ac:dyDescent="0.2"/>
  <cols>
    <col min="1" max="1" width="5.42578125" style="129" customWidth="1"/>
    <col min="2" max="2" width="45.28515625" style="5" customWidth="1"/>
    <col min="3" max="3" width="17.85546875" style="5" customWidth="1"/>
    <col min="4" max="4" width="12.28515625" style="3" customWidth="1"/>
    <col min="5" max="5" width="12.28515625" style="4" customWidth="1"/>
    <col min="6" max="6" width="11" style="4" customWidth="1"/>
    <col min="7" max="7" width="11" style="5" bestFit="1" customWidth="1"/>
    <col min="8" max="8" width="11" style="5" customWidth="1"/>
    <col min="9" max="9" width="9.7109375" style="5" bestFit="1" customWidth="1"/>
    <col min="10" max="10" width="11" style="5" customWidth="1"/>
    <col min="11" max="11" width="11" style="5" bestFit="1" customWidth="1"/>
    <col min="12" max="12" width="9.7109375" style="5" customWidth="1"/>
    <col min="13" max="13" width="11" style="5" bestFit="1" customWidth="1"/>
    <col min="14" max="14" width="9.7109375" style="5" customWidth="1"/>
    <col min="15" max="16" width="11" style="5" customWidth="1"/>
    <col min="17" max="17" width="12.85546875" style="5" customWidth="1"/>
    <col min="18" max="18" width="17" style="5" customWidth="1"/>
    <col min="19" max="16384" width="9.140625" style="5"/>
  </cols>
  <sheetData>
    <row r="1" spans="1:20" ht="12.75" customHeight="1" x14ac:dyDescent="0.2">
      <c r="A1" s="1"/>
      <c r="B1" s="2"/>
      <c r="C1" s="2"/>
      <c r="P1" s="229" t="s">
        <v>85</v>
      </c>
      <c r="Q1" s="229"/>
      <c r="R1" s="229"/>
      <c r="S1" s="6"/>
    </row>
    <row r="2" spans="1:20" ht="77.25" customHeight="1" x14ac:dyDescent="0.2">
      <c r="A2" s="1"/>
      <c r="C2" s="2"/>
      <c r="P2" s="229"/>
      <c r="Q2" s="229"/>
      <c r="R2" s="229"/>
      <c r="S2" s="6"/>
    </row>
    <row r="3" spans="1:20" ht="58.5" customHeight="1" x14ac:dyDescent="0.2">
      <c r="A3" s="230" t="s">
        <v>81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6"/>
    </row>
    <row r="4" spans="1:20" ht="6.75" customHeight="1" x14ac:dyDescent="0.2">
      <c r="A4" s="7"/>
      <c r="B4" s="8"/>
      <c r="C4" s="8"/>
      <c r="D4" s="9"/>
      <c r="E4" s="10"/>
      <c r="F4" s="10"/>
      <c r="G4" s="11"/>
      <c r="H4" s="11"/>
      <c r="I4" s="11"/>
      <c r="J4" s="12"/>
      <c r="K4" s="11"/>
      <c r="L4" s="11"/>
      <c r="M4" s="11"/>
      <c r="N4" s="11"/>
      <c r="O4" s="11"/>
      <c r="P4" s="11"/>
      <c r="Q4" s="11"/>
      <c r="R4" s="11"/>
      <c r="S4" s="6"/>
    </row>
    <row r="5" spans="1:20" ht="162.75" customHeight="1" x14ac:dyDescent="0.2">
      <c r="A5" s="13" t="s">
        <v>0</v>
      </c>
      <c r="B5" s="14" t="s">
        <v>1</v>
      </c>
      <c r="C5" s="14" t="s">
        <v>2</v>
      </c>
      <c r="D5" s="15" t="s">
        <v>3</v>
      </c>
      <c r="E5" s="16" t="s">
        <v>4</v>
      </c>
      <c r="F5" s="16" t="s">
        <v>5</v>
      </c>
      <c r="G5" s="17" t="s">
        <v>6</v>
      </c>
      <c r="H5" s="17" t="s">
        <v>7</v>
      </c>
      <c r="I5" s="17" t="s">
        <v>8</v>
      </c>
      <c r="J5" s="17" t="s">
        <v>9</v>
      </c>
      <c r="K5" s="17" t="s">
        <v>10</v>
      </c>
      <c r="L5" s="17" t="s">
        <v>11</v>
      </c>
      <c r="M5" s="17" t="s">
        <v>12</v>
      </c>
      <c r="N5" s="17" t="s">
        <v>13</v>
      </c>
      <c r="O5" s="17" t="s">
        <v>14</v>
      </c>
      <c r="P5" s="17" t="s">
        <v>15</v>
      </c>
      <c r="Q5" s="17" t="s">
        <v>16</v>
      </c>
      <c r="R5" s="17" t="s">
        <v>17</v>
      </c>
      <c r="S5" s="18"/>
      <c r="T5" s="19"/>
    </row>
    <row r="6" spans="1:20" s="23" customFormat="1" ht="12" customHeight="1" x14ac:dyDescent="0.2">
      <c r="A6" s="20">
        <v>1</v>
      </c>
      <c r="B6" s="21">
        <v>2</v>
      </c>
      <c r="C6" s="21">
        <v>3</v>
      </c>
      <c r="D6" s="21">
        <v>4</v>
      </c>
      <c r="E6" s="22">
        <v>5</v>
      </c>
      <c r="F6" s="22">
        <v>6</v>
      </c>
      <c r="G6" s="21">
        <v>7</v>
      </c>
      <c r="H6" s="21">
        <v>8</v>
      </c>
      <c r="I6" s="21">
        <v>9</v>
      </c>
      <c r="J6" s="20">
        <v>10</v>
      </c>
      <c r="K6" s="21">
        <v>11</v>
      </c>
      <c r="L6" s="21">
        <v>12</v>
      </c>
      <c r="M6" s="20">
        <v>13</v>
      </c>
      <c r="N6" s="21">
        <v>14</v>
      </c>
      <c r="O6" s="21">
        <v>15</v>
      </c>
      <c r="P6" s="20">
        <v>16</v>
      </c>
      <c r="Q6" s="21">
        <v>17</v>
      </c>
      <c r="R6" s="21">
        <v>18</v>
      </c>
    </row>
    <row r="7" spans="1:20" s="30" customFormat="1" ht="42" customHeight="1" x14ac:dyDescent="0.2">
      <c r="A7" s="24">
        <v>1</v>
      </c>
      <c r="B7" s="25" t="s">
        <v>18</v>
      </c>
      <c r="C7" s="26" t="s">
        <v>19</v>
      </c>
      <c r="D7" s="27">
        <f>SUM(E7:R7)</f>
        <v>12501</v>
      </c>
      <c r="E7" s="28">
        <f t="shared" ref="E7:R7" si="0">E8+E9+E10</f>
        <v>5888</v>
      </c>
      <c r="F7" s="28">
        <f t="shared" si="0"/>
        <v>2422</v>
      </c>
      <c r="G7" s="27">
        <f>G8+G9+G10</f>
        <v>435</v>
      </c>
      <c r="H7" s="27">
        <f t="shared" si="0"/>
        <v>273</v>
      </c>
      <c r="I7" s="27">
        <f t="shared" si="0"/>
        <v>91</v>
      </c>
      <c r="J7" s="27">
        <f t="shared" si="0"/>
        <v>711</v>
      </c>
      <c r="K7" s="27">
        <f t="shared" si="0"/>
        <v>312</v>
      </c>
      <c r="L7" s="27">
        <f t="shared" si="0"/>
        <v>65</v>
      </c>
      <c r="M7" s="27">
        <f t="shared" si="0"/>
        <v>533</v>
      </c>
      <c r="N7" s="27">
        <f>N8+N9+N10</f>
        <v>286</v>
      </c>
      <c r="O7" s="27">
        <f t="shared" si="0"/>
        <v>463</v>
      </c>
      <c r="P7" s="27">
        <f t="shared" si="0"/>
        <v>315</v>
      </c>
      <c r="Q7" s="27">
        <f t="shared" si="0"/>
        <v>366</v>
      </c>
      <c r="R7" s="27">
        <f t="shared" si="0"/>
        <v>341</v>
      </c>
      <c r="S7" s="29"/>
    </row>
    <row r="8" spans="1:20" s="30" customFormat="1" ht="23.25" hidden="1" customHeight="1" x14ac:dyDescent="0.2">
      <c r="A8" s="31" t="s">
        <v>20</v>
      </c>
      <c r="B8" s="32" t="s">
        <v>21</v>
      </c>
      <c r="C8" s="231" t="s">
        <v>82</v>
      </c>
      <c r="D8" s="33">
        <f>SUM(E8:R8)</f>
        <v>0</v>
      </c>
      <c r="E8" s="34"/>
      <c r="F8" s="34"/>
      <c r="G8" s="35"/>
      <c r="H8" s="35"/>
      <c r="I8" s="35"/>
      <c r="J8" s="35"/>
      <c r="K8" s="35">
        <v>0</v>
      </c>
      <c r="L8" s="35"/>
      <c r="M8" s="35"/>
      <c r="N8" s="35"/>
      <c r="O8" s="35">
        <v>0</v>
      </c>
      <c r="P8" s="35"/>
      <c r="Q8" s="35"/>
      <c r="R8" s="35">
        <v>0</v>
      </c>
      <c r="S8" s="29"/>
    </row>
    <row r="9" spans="1:20" s="30" customFormat="1" ht="23.25" customHeight="1" x14ac:dyDescent="0.2">
      <c r="A9" s="36" t="s">
        <v>20</v>
      </c>
      <c r="B9" s="37" t="s">
        <v>23</v>
      </c>
      <c r="C9" s="232"/>
      <c r="D9" s="38">
        <f>SUM(E9:R9)</f>
        <v>5973</v>
      </c>
      <c r="E9" s="39">
        <f>239+3113</f>
        <v>3352</v>
      </c>
      <c r="F9" s="39">
        <f>98+883</f>
        <v>981</v>
      </c>
      <c r="G9" s="40">
        <f>198+13</f>
        <v>211</v>
      </c>
      <c r="H9" s="40">
        <f>20+111</f>
        <v>131</v>
      </c>
      <c r="I9" s="40">
        <v>14</v>
      </c>
      <c r="J9" s="40">
        <f>3+393</f>
        <v>396</v>
      </c>
      <c r="K9" s="40">
        <v>0</v>
      </c>
      <c r="L9" s="40">
        <v>32</v>
      </c>
      <c r="M9" s="40">
        <f>76+350</f>
        <v>426</v>
      </c>
      <c r="N9" s="40">
        <f>146+13</f>
        <v>159</v>
      </c>
      <c r="O9" s="40">
        <v>0</v>
      </c>
      <c r="P9" s="40">
        <f>119+1</f>
        <v>120</v>
      </c>
      <c r="Q9" s="40">
        <f>134+17</f>
        <v>151</v>
      </c>
      <c r="R9" s="40">
        <v>0</v>
      </c>
      <c r="S9" s="29"/>
    </row>
    <row r="10" spans="1:20" s="30" customFormat="1" ht="28.5" customHeight="1" x14ac:dyDescent="0.2">
      <c r="A10" s="41" t="s">
        <v>22</v>
      </c>
      <c r="B10" s="37" t="s">
        <v>24</v>
      </c>
      <c r="C10" s="233"/>
      <c r="D10" s="42">
        <f>SUM(E10:R10)</f>
        <v>6528</v>
      </c>
      <c r="E10" s="43">
        <v>2536</v>
      </c>
      <c r="F10" s="43">
        <v>1441</v>
      </c>
      <c r="G10" s="44">
        <v>224</v>
      </c>
      <c r="H10" s="44">
        <v>142</v>
      </c>
      <c r="I10" s="44">
        <v>77</v>
      </c>
      <c r="J10" s="44">
        <v>315</v>
      </c>
      <c r="K10" s="44">
        <v>312</v>
      </c>
      <c r="L10" s="44">
        <v>33</v>
      </c>
      <c r="M10" s="44">
        <v>107</v>
      </c>
      <c r="N10" s="44">
        <v>127</v>
      </c>
      <c r="O10" s="44">
        <v>463</v>
      </c>
      <c r="P10" s="44">
        <v>195</v>
      </c>
      <c r="Q10" s="44">
        <v>215</v>
      </c>
      <c r="R10" s="44">
        <v>341</v>
      </c>
      <c r="S10" s="29"/>
    </row>
    <row r="11" spans="1:20" s="51" customFormat="1" ht="33" customHeight="1" x14ac:dyDescent="0.2">
      <c r="A11" s="24">
        <v>2</v>
      </c>
      <c r="B11" s="45" t="s">
        <v>25</v>
      </c>
      <c r="C11" s="46"/>
      <c r="D11" s="47"/>
      <c r="E11" s="48"/>
      <c r="F11" s="48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7"/>
      <c r="R11" s="47"/>
      <c r="S11" s="50"/>
    </row>
    <row r="12" spans="1:20" s="51" customFormat="1" ht="24" hidden="1" customHeight="1" x14ac:dyDescent="0.2">
      <c r="A12" s="31" t="s">
        <v>26</v>
      </c>
      <c r="B12" s="32" t="s">
        <v>27</v>
      </c>
      <c r="C12" s="231" t="s">
        <v>82</v>
      </c>
      <c r="D12" s="52"/>
      <c r="E12" s="53">
        <v>67.22</v>
      </c>
      <c r="F12" s="53">
        <v>55.5</v>
      </c>
      <c r="G12" s="54">
        <v>85.5</v>
      </c>
      <c r="H12" s="54">
        <v>87.5</v>
      </c>
      <c r="I12" s="54">
        <v>75.5</v>
      </c>
      <c r="J12" s="54">
        <v>77.739999999999995</v>
      </c>
      <c r="K12" s="54">
        <v>0</v>
      </c>
      <c r="L12" s="54">
        <v>100</v>
      </c>
      <c r="M12" s="54">
        <v>69.34</v>
      </c>
      <c r="N12" s="54">
        <v>77</v>
      </c>
      <c r="O12" s="54">
        <v>73</v>
      </c>
      <c r="P12" s="54">
        <v>113.4</v>
      </c>
      <c r="Q12" s="54">
        <v>105.89</v>
      </c>
      <c r="R12" s="54">
        <v>106.24</v>
      </c>
      <c r="S12" s="50"/>
    </row>
    <row r="13" spans="1:20" s="51" customFormat="1" ht="21.75" customHeight="1" x14ac:dyDescent="0.2">
      <c r="A13" s="36" t="s">
        <v>26</v>
      </c>
      <c r="B13" s="37" t="s">
        <v>29</v>
      </c>
      <c r="C13" s="232"/>
      <c r="D13" s="55"/>
      <c r="E13" s="56">
        <v>164.05</v>
      </c>
      <c r="F13" s="56">
        <v>161</v>
      </c>
      <c r="G13" s="57">
        <v>200</v>
      </c>
      <c r="H13" s="57">
        <v>200</v>
      </c>
      <c r="I13" s="57">
        <v>200</v>
      </c>
      <c r="J13" s="57">
        <v>194</v>
      </c>
      <c r="K13" s="57">
        <v>0</v>
      </c>
      <c r="L13" s="57">
        <v>143</v>
      </c>
      <c r="M13" s="57">
        <v>169</v>
      </c>
      <c r="N13" s="57">
        <v>190</v>
      </c>
      <c r="O13" s="57">
        <v>207</v>
      </c>
      <c r="P13" s="57">
        <v>272</v>
      </c>
      <c r="Q13" s="57">
        <v>258</v>
      </c>
      <c r="R13" s="57">
        <v>254</v>
      </c>
      <c r="S13" s="50"/>
    </row>
    <row r="14" spans="1:20" s="51" customFormat="1" ht="26.25" customHeight="1" x14ac:dyDescent="0.2">
      <c r="A14" s="41" t="s">
        <v>28</v>
      </c>
      <c r="B14" s="37" t="s">
        <v>30</v>
      </c>
      <c r="C14" s="233"/>
      <c r="D14" s="58"/>
      <c r="E14" s="59">
        <v>200.43</v>
      </c>
      <c r="F14" s="59">
        <v>193</v>
      </c>
      <c r="G14" s="60">
        <v>246.4</v>
      </c>
      <c r="H14" s="60">
        <v>337.5</v>
      </c>
      <c r="I14" s="60">
        <v>251</v>
      </c>
      <c r="J14" s="60">
        <v>233.21</v>
      </c>
      <c r="K14" s="60">
        <v>219</v>
      </c>
      <c r="L14" s="60">
        <v>250</v>
      </c>
      <c r="M14" s="60">
        <v>194.22</v>
      </c>
      <c r="N14" s="60">
        <v>254</v>
      </c>
      <c r="O14" s="60">
        <v>256</v>
      </c>
      <c r="P14" s="60">
        <v>317.51</v>
      </c>
      <c r="Q14" s="60">
        <v>305.91000000000003</v>
      </c>
      <c r="R14" s="60">
        <v>297.47000000000003</v>
      </c>
      <c r="S14" s="61"/>
    </row>
    <row r="15" spans="1:20" s="51" customFormat="1" ht="55.5" customHeight="1" x14ac:dyDescent="0.2">
      <c r="A15" s="24">
        <v>3</v>
      </c>
      <c r="B15" s="25" t="s">
        <v>31</v>
      </c>
      <c r="C15" s="21" t="s">
        <v>32</v>
      </c>
      <c r="D15" s="62">
        <v>1.04</v>
      </c>
      <c r="E15" s="63"/>
      <c r="F15" s="63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50"/>
    </row>
    <row r="16" spans="1:20" s="51" customFormat="1" ht="43.5" customHeight="1" x14ac:dyDescent="0.2">
      <c r="A16" s="24">
        <v>4</v>
      </c>
      <c r="B16" s="45" t="s">
        <v>33</v>
      </c>
      <c r="C16" s="26" t="s">
        <v>34</v>
      </c>
      <c r="D16" s="64"/>
      <c r="E16" s="65">
        <f>E17+E18+E19</f>
        <v>1100513.5232000002</v>
      </c>
      <c r="F16" s="65">
        <f t="shared" ref="F16:R16" si="1">F17+F18+F19</f>
        <v>453496.16000000003</v>
      </c>
      <c r="G16" s="66">
        <f t="shared" si="1"/>
        <v>101289.344</v>
      </c>
      <c r="H16" s="66">
        <f t="shared" si="1"/>
        <v>77090</v>
      </c>
      <c r="I16" s="66">
        <f t="shared" si="1"/>
        <v>23012.080000000002</v>
      </c>
      <c r="J16" s="66">
        <f t="shared" si="1"/>
        <v>156296.55600000001</v>
      </c>
      <c r="K16" s="66">
        <f t="shared" si="1"/>
        <v>71061.119999999995</v>
      </c>
      <c r="L16" s="66">
        <f t="shared" si="1"/>
        <v>13339.04</v>
      </c>
      <c r="M16" s="66">
        <f t="shared" si="1"/>
        <v>96486.561600000015</v>
      </c>
      <c r="N16" s="66">
        <f>N17+N18+N19</f>
        <v>64966.720000000001</v>
      </c>
      <c r="O16" s="66">
        <f t="shared" si="1"/>
        <v>123269.12000000001</v>
      </c>
      <c r="P16" s="66">
        <f t="shared" si="1"/>
        <v>98336.627999999997</v>
      </c>
      <c r="Q16" s="66">
        <f t="shared" si="1"/>
        <v>108917.796</v>
      </c>
      <c r="R16" s="66">
        <f t="shared" si="1"/>
        <v>105494.7608</v>
      </c>
      <c r="S16" s="50"/>
      <c r="T16" s="67"/>
    </row>
    <row r="17" spans="1:20" s="30" customFormat="1" ht="22.5" hidden="1" customHeight="1" x14ac:dyDescent="0.2">
      <c r="A17" s="31" t="s">
        <v>35</v>
      </c>
      <c r="B17" s="32" t="s">
        <v>21</v>
      </c>
      <c r="C17" s="68" t="s">
        <v>36</v>
      </c>
      <c r="D17" s="69"/>
      <c r="E17" s="70">
        <f>E8*E12*$D$15</f>
        <v>0</v>
      </c>
      <c r="F17" s="70">
        <f t="shared" ref="F17:R17" si="2">F8*F12*$D$15</f>
        <v>0</v>
      </c>
      <c r="G17" s="70">
        <f>G8*G12*$D$15</f>
        <v>0</v>
      </c>
      <c r="H17" s="70">
        <f t="shared" si="2"/>
        <v>0</v>
      </c>
      <c r="I17" s="70">
        <f t="shared" si="2"/>
        <v>0</v>
      </c>
      <c r="J17" s="70">
        <f t="shared" si="2"/>
        <v>0</v>
      </c>
      <c r="K17" s="70">
        <f t="shared" si="2"/>
        <v>0</v>
      </c>
      <c r="L17" s="70">
        <f t="shared" si="2"/>
        <v>0</v>
      </c>
      <c r="M17" s="70">
        <f t="shared" si="2"/>
        <v>0</v>
      </c>
      <c r="N17" s="70">
        <f t="shared" si="2"/>
        <v>0</v>
      </c>
      <c r="O17" s="70">
        <f t="shared" si="2"/>
        <v>0</v>
      </c>
      <c r="P17" s="70">
        <f t="shared" si="2"/>
        <v>0</v>
      </c>
      <c r="Q17" s="70">
        <f t="shared" si="2"/>
        <v>0</v>
      </c>
      <c r="R17" s="70">
        <f t="shared" si="2"/>
        <v>0</v>
      </c>
      <c r="S17" s="29"/>
    </row>
    <row r="18" spans="1:20" s="30" customFormat="1" ht="22.5" customHeight="1" x14ac:dyDescent="0.2">
      <c r="A18" s="36" t="s">
        <v>35</v>
      </c>
      <c r="B18" s="37" t="s">
        <v>23</v>
      </c>
      <c r="C18" s="71" t="s">
        <v>36</v>
      </c>
      <c r="D18" s="72"/>
      <c r="E18" s="70">
        <f t="shared" ref="E18:R19" si="3">E9*E13*$D$15</f>
        <v>571891.42400000012</v>
      </c>
      <c r="F18" s="70">
        <f t="shared" si="3"/>
        <v>164258.64000000001</v>
      </c>
      <c r="G18" s="70">
        <f t="shared" si="3"/>
        <v>43888</v>
      </c>
      <c r="H18" s="70">
        <f t="shared" si="3"/>
        <v>27248</v>
      </c>
      <c r="I18" s="70">
        <f t="shared" si="3"/>
        <v>2912</v>
      </c>
      <c r="J18" s="70">
        <f t="shared" si="3"/>
        <v>79896.960000000006</v>
      </c>
      <c r="K18" s="70">
        <f t="shared" si="3"/>
        <v>0</v>
      </c>
      <c r="L18" s="70">
        <f t="shared" si="3"/>
        <v>4759.04</v>
      </c>
      <c r="M18" s="70">
        <f t="shared" si="3"/>
        <v>74873.760000000009</v>
      </c>
      <c r="N18" s="70">
        <f t="shared" si="3"/>
        <v>31418.400000000001</v>
      </c>
      <c r="O18" s="70">
        <f t="shared" si="3"/>
        <v>0</v>
      </c>
      <c r="P18" s="70">
        <f t="shared" si="3"/>
        <v>33945.599999999999</v>
      </c>
      <c r="Q18" s="70">
        <f t="shared" si="3"/>
        <v>40516.32</v>
      </c>
      <c r="R18" s="70">
        <f t="shared" si="3"/>
        <v>0</v>
      </c>
    </row>
    <row r="19" spans="1:20" s="30" customFormat="1" ht="27.75" customHeight="1" x14ac:dyDescent="0.2">
      <c r="A19" s="41" t="s">
        <v>37</v>
      </c>
      <c r="B19" s="37" t="s">
        <v>24</v>
      </c>
      <c r="C19" s="71" t="s">
        <v>38</v>
      </c>
      <c r="D19" s="73"/>
      <c r="E19" s="70">
        <f t="shared" si="3"/>
        <v>528622.09920000006</v>
      </c>
      <c r="F19" s="70">
        <f t="shared" si="3"/>
        <v>289237.52</v>
      </c>
      <c r="G19" s="70">
        <f t="shared" si="3"/>
        <v>57401.343999999997</v>
      </c>
      <c r="H19" s="70">
        <f t="shared" si="3"/>
        <v>49842</v>
      </c>
      <c r="I19" s="70">
        <f t="shared" si="3"/>
        <v>20100.080000000002</v>
      </c>
      <c r="J19" s="70">
        <f t="shared" si="3"/>
        <v>76399.596000000005</v>
      </c>
      <c r="K19" s="70">
        <f t="shared" si="3"/>
        <v>71061.119999999995</v>
      </c>
      <c r="L19" s="70">
        <f t="shared" si="3"/>
        <v>8580</v>
      </c>
      <c r="M19" s="70">
        <f t="shared" si="3"/>
        <v>21612.801600000003</v>
      </c>
      <c r="N19" s="70">
        <f t="shared" si="3"/>
        <v>33548.32</v>
      </c>
      <c r="O19" s="70">
        <f t="shared" si="3"/>
        <v>123269.12000000001</v>
      </c>
      <c r="P19" s="70">
        <f t="shared" si="3"/>
        <v>64391.027999999998</v>
      </c>
      <c r="Q19" s="70">
        <f t="shared" si="3"/>
        <v>68401.47600000001</v>
      </c>
      <c r="R19" s="70">
        <f t="shared" si="3"/>
        <v>105494.7608</v>
      </c>
      <c r="S19" s="29"/>
    </row>
    <row r="20" spans="1:20" s="51" customFormat="1" ht="42" customHeight="1" x14ac:dyDescent="0.2">
      <c r="A20" s="24">
        <v>5</v>
      </c>
      <c r="B20" s="45" t="s">
        <v>39</v>
      </c>
      <c r="C20" s="74" t="s">
        <v>40</v>
      </c>
      <c r="D20" s="64">
        <v>190</v>
      </c>
      <c r="E20" s="75"/>
      <c r="F20" s="75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50"/>
    </row>
    <row r="21" spans="1:20" ht="46.9" customHeight="1" x14ac:dyDescent="0.2">
      <c r="A21" s="24">
        <v>6</v>
      </c>
      <c r="B21" s="45" t="s">
        <v>41</v>
      </c>
      <c r="C21" s="77" t="s">
        <v>42</v>
      </c>
      <c r="D21" s="78">
        <f>SUM(E21:R21)</f>
        <v>492775</v>
      </c>
      <c r="E21" s="79">
        <f>E22+E23+E24</f>
        <v>209097</v>
      </c>
      <c r="F21" s="79">
        <f t="shared" ref="F21:R21" si="4">F22+F23+F24</f>
        <v>86164</v>
      </c>
      <c r="G21" s="79">
        <f t="shared" si="4"/>
        <v>19245</v>
      </c>
      <c r="H21" s="79">
        <f t="shared" si="4"/>
        <v>14647</v>
      </c>
      <c r="I21" s="79">
        <f t="shared" si="4"/>
        <v>4372</v>
      </c>
      <c r="J21" s="79">
        <f t="shared" si="4"/>
        <v>29696</v>
      </c>
      <c r="K21" s="79">
        <f t="shared" si="4"/>
        <v>13502</v>
      </c>
      <c r="L21" s="79">
        <f t="shared" si="4"/>
        <v>2534</v>
      </c>
      <c r="M21" s="79">
        <f t="shared" si="4"/>
        <v>18332</v>
      </c>
      <c r="N21" s="79">
        <f t="shared" si="4"/>
        <v>12343</v>
      </c>
      <c r="O21" s="79">
        <f t="shared" si="4"/>
        <v>23421</v>
      </c>
      <c r="P21" s="79">
        <f t="shared" si="4"/>
        <v>18684</v>
      </c>
      <c r="Q21" s="79">
        <f t="shared" si="4"/>
        <v>20694</v>
      </c>
      <c r="R21" s="79">
        <f t="shared" si="4"/>
        <v>20044</v>
      </c>
      <c r="S21" s="6"/>
    </row>
    <row r="22" spans="1:20" ht="23.25" hidden="1" customHeight="1" x14ac:dyDescent="0.2">
      <c r="A22" s="31" t="s">
        <v>43</v>
      </c>
      <c r="B22" s="32" t="s">
        <v>21</v>
      </c>
      <c r="C22" s="68" t="s">
        <v>44</v>
      </c>
      <c r="D22" s="80">
        <f>SUM(E22:R22)</f>
        <v>0</v>
      </c>
      <c r="E22" s="81">
        <f>ROUND((E17*$D$20)/1000,0)</f>
        <v>0</v>
      </c>
      <c r="F22" s="81">
        <f t="shared" ref="F22:R22" si="5">ROUND((F17*$D$20)/1000,0)</f>
        <v>0</v>
      </c>
      <c r="G22" s="81">
        <f t="shared" si="5"/>
        <v>0</v>
      </c>
      <c r="H22" s="81">
        <f>ROUND((H17*$D$20)/1000,0)</f>
        <v>0</v>
      </c>
      <c r="I22" s="81">
        <f t="shared" si="5"/>
        <v>0</v>
      </c>
      <c r="J22" s="81">
        <f t="shared" si="5"/>
        <v>0</v>
      </c>
      <c r="K22" s="81">
        <f t="shared" si="5"/>
        <v>0</v>
      </c>
      <c r="L22" s="81">
        <f t="shared" si="5"/>
        <v>0</v>
      </c>
      <c r="M22" s="81">
        <f t="shared" si="5"/>
        <v>0</v>
      </c>
      <c r="N22" s="81">
        <f t="shared" si="5"/>
        <v>0</v>
      </c>
      <c r="O22" s="81">
        <f t="shared" si="5"/>
        <v>0</v>
      </c>
      <c r="P22" s="81">
        <f t="shared" si="5"/>
        <v>0</v>
      </c>
      <c r="Q22" s="81">
        <f t="shared" si="5"/>
        <v>0</v>
      </c>
      <c r="R22" s="81">
        <f t="shared" si="5"/>
        <v>0</v>
      </c>
      <c r="S22" s="6"/>
    </row>
    <row r="23" spans="1:20" ht="21.75" customHeight="1" x14ac:dyDescent="0.2">
      <c r="A23" s="36" t="s">
        <v>43</v>
      </c>
      <c r="B23" s="37" t="s">
        <v>23</v>
      </c>
      <c r="C23" s="71" t="s">
        <v>44</v>
      </c>
      <c r="D23" s="82">
        <f>SUM(E23:R23)</f>
        <v>204364</v>
      </c>
      <c r="E23" s="81">
        <f t="shared" ref="E23:R24" si="6">ROUND((E18*$D$20)/1000,0)</f>
        <v>108659</v>
      </c>
      <c r="F23" s="81">
        <f t="shared" si="6"/>
        <v>31209</v>
      </c>
      <c r="G23" s="81">
        <f t="shared" si="6"/>
        <v>8339</v>
      </c>
      <c r="H23" s="81">
        <f t="shared" si="6"/>
        <v>5177</v>
      </c>
      <c r="I23" s="81">
        <f t="shared" si="6"/>
        <v>553</v>
      </c>
      <c r="J23" s="81">
        <f t="shared" si="6"/>
        <v>15180</v>
      </c>
      <c r="K23" s="81">
        <f t="shared" si="6"/>
        <v>0</v>
      </c>
      <c r="L23" s="81">
        <f t="shared" si="6"/>
        <v>904</v>
      </c>
      <c r="M23" s="81">
        <f t="shared" si="6"/>
        <v>14226</v>
      </c>
      <c r="N23" s="81">
        <f t="shared" si="6"/>
        <v>5969</v>
      </c>
      <c r="O23" s="81">
        <f t="shared" si="6"/>
        <v>0</v>
      </c>
      <c r="P23" s="81">
        <f t="shared" si="6"/>
        <v>6450</v>
      </c>
      <c r="Q23" s="81">
        <f t="shared" si="6"/>
        <v>7698</v>
      </c>
      <c r="R23" s="81">
        <f t="shared" si="6"/>
        <v>0</v>
      </c>
      <c r="S23" s="6"/>
    </row>
    <row r="24" spans="1:20" ht="28.5" customHeight="1" x14ac:dyDescent="0.2">
      <c r="A24" s="41" t="s">
        <v>45</v>
      </c>
      <c r="B24" s="37" t="s">
        <v>24</v>
      </c>
      <c r="C24" s="71" t="s">
        <v>46</v>
      </c>
      <c r="D24" s="83">
        <f>SUM(E24:R24)</f>
        <v>288411</v>
      </c>
      <c r="E24" s="81">
        <f t="shared" si="6"/>
        <v>100438</v>
      </c>
      <c r="F24" s="81">
        <f t="shared" si="6"/>
        <v>54955</v>
      </c>
      <c r="G24" s="81">
        <f t="shared" si="6"/>
        <v>10906</v>
      </c>
      <c r="H24" s="81">
        <f t="shared" si="6"/>
        <v>9470</v>
      </c>
      <c r="I24" s="81">
        <f t="shared" si="6"/>
        <v>3819</v>
      </c>
      <c r="J24" s="81">
        <f t="shared" si="6"/>
        <v>14516</v>
      </c>
      <c r="K24" s="81">
        <f t="shared" si="6"/>
        <v>13502</v>
      </c>
      <c r="L24" s="81">
        <f t="shared" si="6"/>
        <v>1630</v>
      </c>
      <c r="M24" s="81">
        <f t="shared" si="6"/>
        <v>4106</v>
      </c>
      <c r="N24" s="81">
        <f t="shared" si="6"/>
        <v>6374</v>
      </c>
      <c r="O24" s="81">
        <f t="shared" si="6"/>
        <v>23421</v>
      </c>
      <c r="P24" s="81">
        <f t="shared" si="6"/>
        <v>12234</v>
      </c>
      <c r="Q24" s="81">
        <f t="shared" si="6"/>
        <v>12996</v>
      </c>
      <c r="R24" s="81">
        <f t="shared" si="6"/>
        <v>20044</v>
      </c>
      <c r="S24" s="6"/>
    </row>
    <row r="25" spans="1:20" s="90" customFormat="1" ht="46.5" customHeight="1" x14ac:dyDescent="0.2">
      <c r="A25" s="84">
        <v>7</v>
      </c>
      <c r="B25" s="85" t="s">
        <v>47</v>
      </c>
      <c r="C25" s="86"/>
      <c r="D25" s="87">
        <f>SUM(E25:R25)</f>
        <v>78</v>
      </c>
      <c r="E25" s="88">
        <v>15</v>
      </c>
      <c r="F25" s="88">
        <v>11</v>
      </c>
      <c r="G25" s="89">
        <v>1</v>
      </c>
      <c r="H25" s="89">
        <v>3</v>
      </c>
      <c r="I25" s="89">
        <v>0</v>
      </c>
      <c r="J25" s="89">
        <v>3</v>
      </c>
      <c r="K25" s="89">
        <v>0</v>
      </c>
      <c r="L25" s="89">
        <v>0</v>
      </c>
      <c r="M25" s="89">
        <v>29</v>
      </c>
      <c r="N25" s="89">
        <v>13</v>
      </c>
      <c r="O25" s="89">
        <v>0</v>
      </c>
      <c r="P25" s="89">
        <v>1</v>
      </c>
      <c r="Q25" s="89">
        <v>2</v>
      </c>
      <c r="R25" s="89">
        <v>0</v>
      </c>
    </row>
    <row r="26" spans="1:20" s="90" customFormat="1" ht="66" customHeight="1" x14ac:dyDescent="0.2">
      <c r="A26" s="84">
        <v>8</v>
      </c>
      <c r="B26" s="85" t="s">
        <v>48</v>
      </c>
      <c r="C26" s="91" t="s">
        <v>49</v>
      </c>
      <c r="D26" s="92"/>
      <c r="E26" s="93">
        <v>164</v>
      </c>
      <c r="F26" s="93">
        <v>168</v>
      </c>
      <c r="G26" s="94">
        <v>218</v>
      </c>
      <c r="H26" s="94">
        <f>H13</f>
        <v>200</v>
      </c>
      <c r="I26" s="94">
        <v>220</v>
      </c>
      <c r="J26" s="94">
        <v>202</v>
      </c>
      <c r="K26" s="94">
        <v>209</v>
      </c>
      <c r="L26" s="94">
        <v>156</v>
      </c>
      <c r="M26" s="94">
        <v>169</v>
      </c>
      <c r="N26" s="94">
        <v>198</v>
      </c>
      <c r="O26" s="94">
        <v>196</v>
      </c>
      <c r="P26" s="94">
        <v>284</v>
      </c>
      <c r="Q26" s="94">
        <v>275</v>
      </c>
      <c r="R26" s="94">
        <v>281</v>
      </c>
    </row>
    <row r="27" spans="1:20" s="90" customFormat="1" ht="62.25" customHeight="1" x14ac:dyDescent="0.2">
      <c r="A27" s="84">
        <v>9</v>
      </c>
      <c r="B27" s="85" t="s">
        <v>50</v>
      </c>
      <c r="C27" s="86" t="s">
        <v>51</v>
      </c>
      <c r="D27" s="92">
        <f>SUM(E27:R27)</f>
        <v>2775</v>
      </c>
      <c r="E27" s="95">
        <f>ROUND(E25*E26*$D$15*$D$20/1000,0)</f>
        <v>486</v>
      </c>
      <c r="F27" s="95">
        <f t="shared" ref="F27:R27" si="7">ROUND(F25*F26*$D$15*$D$20/1000,0)</f>
        <v>365</v>
      </c>
      <c r="G27" s="95">
        <f t="shared" si="7"/>
        <v>43</v>
      </c>
      <c r="H27" s="95">
        <f t="shared" si="7"/>
        <v>119</v>
      </c>
      <c r="I27" s="95">
        <f t="shared" si="7"/>
        <v>0</v>
      </c>
      <c r="J27" s="95">
        <f t="shared" si="7"/>
        <v>120</v>
      </c>
      <c r="K27" s="95">
        <f t="shared" si="7"/>
        <v>0</v>
      </c>
      <c r="L27" s="95">
        <f t="shared" si="7"/>
        <v>0</v>
      </c>
      <c r="M27" s="95">
        <f t="shared" si="7"/>
        <v>968</v>
      </c>
      <c r="N27" s="95">
        <f t="shared" si="7"/>
        <v>509</v>
      </c>
      <c r="O27" s="95">
        <f t="shared" si="7"/>
        <v>0</v>
      </c>
      <c r="P27" s="95">
        <f t="shared" si="7"/>
        <v>56</v>
      </c>
      <c r="Q27" s="95">
        <f t="shared" si="7"/>
        <v>109</v>
      </c>
      <c r="R27" s="95">
        <f t="shared" si="7"/>
        <v>0</v>
      </c>
      <c r="T27" s="96"/>
    </row>
    <row r="28" spans="1:20" s="19" customFormat="1" ht="90.75" customHeight="1" x14ac:dyDescent="0.2">
      <c r="A28" s="24">
        <v>10</v>
      </c>
      <c r="B28" s="25" t="s">
        <v>52</v>
      </c>
      <c r="C28" s="26" t="s">
        <v>53</v>
      </c>
      <c r="D28" s="97">
        <f>D29+D30+D31+D32</f>
        <v>8272</v>
      </c>
      <c r="E28" s="98">
        <f>E29+E30+E31+E32</f>
        <v>3715</v>
      </c>
      <c r="F28" s="98">
        <f>F29+F30+F31+F32</f>
        <v>1355</v>
      </c>
      <c r="G28" s="98">
        <f t="shared" ref="G28:R28" si="8">G29+G30+G31+G32</f>
        <v>294</v>
      </c>
      <c r="H28" s="98">
        <f t="shared" si="8"/>
        <v>182</v>
      </c>
      <c r="I28" s="98">
        <f t="shared" si="8"/>
        <v>84</v>
      </c>
      <c r="J28" s="98">
        <f t="shared" si="8"/>
        <v>533</v>
      </c>
      <c r="K28" s="98">
        <f t="shared" si="8"/>
        <v>263</v>
      </c>
      <c r="L28" s="98">
        <f t="shared" si="8"/>
        <v>54</v>
      </c>
      <c r="M28" s="98">
        <f t="shared" si="8"/>
        <v>209</v>
      </c>
      <c r="N28" s="98">
        <f t="shared" si="8"/>
        <v>273</v>
      </c>
      <c r="O28" s="98">
        <f t="shared" si="8"/>
        <v>426</v>
      </c>
      <c r="P28" s="98">
        <f t="shared" si="8"/>
        <v>217</v>
      </c>
      <c r="Q28" s="98">
        <f t="shared" si="8"/>
        <v>326</v>
      </c>
      <c r="R28" s="98">
        <f t="shared" si="8"/>
        <v>341</v>
      </c>
    </row>
    <row r="29" spans="1:20" s="19" customFormat="1" ht="25.5" customHeight="1" x14ac:dyDescent="0.2">
      <c r="A29" s="99" t="s">
        <v>54</v>
      </c>
      <c r="B29" s="32" t="s">
        <v>55</v>
      </c>
      <c r="C29" s="231" t="s">
        <v>82</v>
      </c>
      <c r="D29" s="100">
        <f>SUM(E29:R29)</f>
        <v>4866</v>
      </c>
      <c r="E29" s="101">
        <v>2996</v>
      </c>
      <c r="F29" s="101">
        <v>808</v>
      </c>
      <c r="G29" s="102">
        <v>177</v>
      </c>
      <c r="H29" s="102">
        <v>135</v>
      </c>
      <c r="I29" s="102">
        <v>72</v>
      </c>
      <c r="J29" s="102">
        <v>220</v>
      </c>
      <c r="K29" s="102">
        <v>45</v>
      </c>
      <c r="L29" s="102">
        <v>0</v>
      </c>
      <c r="M29" s="102">
        <v>95</v>
      </c>
      <c r="N29" s="102">
        <v>38</v>
      </c>
      <c r="O29" s="102">
        <v>44</v>
      </c>
      <c r="P29" s="102">
        <v>73</v>
      </c>
      <c r="Q29" s="102">
        <v>131</v>
      </c>
      <c r="R29" s="102">
        <v>32</v>
      </c>
    </row>
    <row r="30" spans="1:20" s="19" customFormat="1" ht="24" customHeight="1" x14ac:dyDescent="0.2">
      <c r="A30" s="36" t="s">
        <v>56</v>
      </c>
      <c r="B30" s="37" t="s">
        <v>57</v>
      </c>
      <c r="C30" s="232"/>
      <c r="D30" s="103">
        <f>SUM(E30:R30)</f>
        <v>2349</v>
      </c>
      <c r="E30" s="104">
        <v>198</v>
      </c>
      <c r="F30" s="104">
        <v>259</v>
      </c>
      <c r="G30" s="105">
        <v>48</v>
      </c>
      <c r="H30" s="105">
        <v>19</v>
      </c>
      <c r="I30" s="105">
        <v>8</v>
      </c>
      <c r="J30" s="105">
        <v>308</v>
      </c>
      <c r="K30" s="105">
        <v>217</v>
      </c>
      <c r="L30" s="105">
        <v>54</v>
      </c>
      <c r="M30" s="105">
        <v>32</v>
      </c>
      <c r="N30" s="105">
        <v>222</v>
      </c>
      <c r="O30" s="105">
        <v>381</v>
      </c>
      <c r="P30" s="105">
        <v>127</v>
      </c>
      <c r="Q30" s="105">
        <v>167</v>
      </c>
      <c r="R30" s="105">
        <v>309</v>
      </c>
    </row>
    <row r="31" spans="1:20" s="19" customFormat="1" ht="21" customHeight="1" x14ac:dyDescent="0.2">
      <c r="A31" s="36" t="s">
        <v>58</v>
      </c>
      <c r="B31" s="37" t="s">
        <v>59</v>
      </c>
      <c r="C31" s="232"/>
      <c r="D31" s="103">
        <f>SUM(E31:R31)</f>
        <v>1005</v>
      </c>
      <c r="E31" s="104">
        <v>476</v>
      </c>
      <c r="F31" s="104">
        <v>281</v>
      </c>
      <c r="G31" s="105">
        <v>69</v>
      </c>
      <c r="H31" s="105">
        <v>28</v>
      </c>
      <c r="I31" s="105">
        <v>4</v>
      </c>
      <c r="J31" s="105">
        <v>5</v>
      </c>
      <c r="K31" s="105">
        <v>1</v>
      </c>
      <c r="L31" s="105">
        <v>0</v>
      </c>
      <c r="M31" s="105">
        <v>82</v>
      </c>
      <c r="N31" s="105">
        <v>13</v>
      </c>
      <c r="O31" s="105">
        <v>1</v>
      </c>
      <c r="P31" s="105">
        <v>17</v>
      </c>
      <c r="Q31" s="105">
        <v>28</v>
      </c>
      <c r="R31" s="105">
        <v>0</v>
      </c>
    </row>
    <row r="32" spans="1:20" s="19" customFormat="1" ht="25.5" customHeight="1" x14ac:dyDescent="0.2">
      <c r="A32" s="36" t="s">
        <v>60</v>
      </c>
      <c r="B32" s="37" t="s">
        <v>61</v>
      </c>
      <c r="C32" s="232"/>
      <c r="D32" s="103">
        <f>SUM(E32:R32)</f>
        <v>52</v>
      </c>
      <c r="E32" s="104">
        <v>45</v>
      </c>
      <c r="F32" s="104">
        <v>7</v>
      </c>
      <c r="G32" s="105">
        <v>0</v>
      </c>
      <c r="H32" s="105">
        <v>0</v>
      </c>
      <c r="I32" s="105">
        <v>0</v>
      </c>
      <c r="J32" s="105">
        <v>0</v>
      </c>
      <c r="K32" s="105">
        <v>0</v>
      </c>
      <c r="L32" s="105">
        <v>0</v>
      </c>
      <c r="M32" s="105">
        <v>0</v>
      </c>
      <c r="N32" s="105">
        <v>0</v>
      </c>
      <c r="O32" s="105">
        <v>0</v>
      </c>
      <c r="P32" s="105">
        <v>0</v>
      </c>
      <c r="Q32" s="105">
        <v>0</v>
      </c>
      <c r="R32" s="105">
        <v>0</v>
      </c>
    </row>
    <row r="33" spans="1:20" s="19" customFormat="1" ht="51" customHeight="1" x14ac:dyDescent="0.2">
      <c r="A33" s="24">
        <v>11</v>
      </c>
      <c r="B33" s="25" t="s">
        <v>62</v>
      </c>
      <c r="C33" s="21" t="s">
        <v>63</v>
      </c>
      <c r="D33" s="106">
        <v>2500</v>
      </c>
      <c r="E33" s="79"/>
      <c r="F33" s="79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7"/>
    </row>
    <row r="34" spans="1:20" s="19" customFormat="1" ht="69.75" customHeight="1" x14ac:dyDescent="0.2">
      <c r="A34" s="24">
        <v>12</v>
      </c>
      <c r="B34" s="25" t="s">
        <v>64</v>
      </c>
      <c r="C34" s="26" t="s">
        <v>65</v>
      </c>
      <c r="D34" s="106">
        <f>ROUND(SUM(E34:R34),0)</f>
        <v>20691</v>
      </c>
      <c r="E34" s="108">
        <f>ROUND(E35+E36+E37+E38,0)</f>
        <v>9288</v>
      </c>
      <c r="F34" s="108">
        <f t="shared" ref="F34:R34" si="9">ROUND(F35+F36+F37+F38,0)</f>
        <v>3389</v>
      </c>
      <c r="G34" s="108">
        <f t="shared" si="9"/>
        <v>736</v>
      </c>
      <c r="H34" s="108">
        <f t="shared" si="9"/>
        <v>456</v>
      </c>
      <c r="I34" s="108">
        <f t="shared" si="9"/>
        <v>210</v>
      </c>
      <c r="J34" s="108">
        <f t="shared" si="9"/>
        <v>1333</v>
      </c>
      <c r="K34" s="108">
        <f t="shared" si="9"/>
        <v>659</v>
      </c>
      <c r="L34" s="108">
        <f t="shared" si="9"/>
        <v>135</v>
      </c>
      <c r="M34" s="108">
        <f t="shared" si="9"/>
        <v>523</v>
      </c>
      <c r="N34" s="108">
        <f t="shared" si="9"/>
        <v>683</v>
      </c>
      <c r="O34" s="108">
        <f t="shared" si="9"/>
        <v>1066</v>
      </c>
      <c r="P34" s="108">
        <f t="shared" si="9"/>
        <v>544</v>
      </c>
      <c r="Q34" s="108">
        <f t="shared" si="9"/>
        <v>816</v>
      </c>
      <c r="R34" s="108">
        <f t="shared" si="9"/>
        <v>853</v>
      </c>
      <c r="T34" s="109"/>
    </row>
    <row r="35" spans="1:20" s="19" customFormat="1" ht="28.9" customHeight="1" x14ac:dyDescent="0.2">
      <c r="A35" s="31" t="s">
        <v>66</v>
      </c>
      <c r="B35" s="32" t="s">
        <v>55</v>
      </c>
      <c r="C35" s="68" t="s">
        <v>67</v>
      </c>
      <c r="D35" s="110">
        <f>SUM(E35:R35)</f>
        <v>12168</v>
      </c>
      <c r="E35" s="81">
        <f>ROUND(E29*$D$33/1000,0)</f>
        <v>7490</v>
      </c>
      <c r="F35" s="81">
        <f>ROUND(F29*$D$33/1000,1)</f>
        <v>2020</v>
      </c>
      <c r="G35" s="111">
        <f>ROUND(G29*$D$33/1000,0)</f>
        <v>443</v>
      </c>
      <c r="H35" s="111">
        <f>ROUND(H29*$D$33/1000,0)</f>
        <v>338</v>
      </c>
      <c r="I35" s="111">
        <f>ROUND(I29*$D$33/1000,1)</f>
        <v>180</v>
      </c>
      <c r="J35" s="111">
        <f>ROUND(J29*$D$33/1000,1)</f>
        <v>550</v>
      </c>
      <c r="K35" s="111">
        <f>ROUND(K29*$D$33/1000,0)</f>
        <v>113</v>
      </c>
      <c r="L35" s="111">
        <f>ROUND(L29*$D$33/1000,1)</f>
        <v>0</v>
      </c>
      <c r="M35" s="111">
        <f>ROUND(M29*$D$33/1000,0)</f>
        <v>238</v>
      </c>
      <c r="N35" s="111">
        <f>ROUND(N29*$D$33/1000,1)</f>
        <v>95</v>
      </c>
      <c r="O35" s="111">
        <f>ROUND(O29*$D$33/1000,1)</f>
        <v>110</v>
      </c>
      <c r="P35" s="111">
        <f>ROUND(P29*$D$33/1000,0)</f>
        <v>183</v>
      </c>
      <c r="Q35" s="111">
        <f>ROUND(Q29*$D$33/1000,0)</f>
        <v>328</v>
      </c>
      <c r="R35" s="111">
        <f>ROUND(R29*$D$33/1000,1)</f>
        <v>80</v>
      </c>
    </row>
    <row r="36" spans="1:20" s="19" customFormat="1" ht="23.25" customHeight="1" x14ac:dyDescent="0.2">
      <c r="A36" s="36" t="s">
        <v>68</v>
      </c>
      <c r="B36" s="37" t="s">
        <v>57</v>
      </c>
      <c r="C36" s="71" t="s">
        <v>69</v>
      </c>
      <c r="D36" s="112">
        <f>SUM(E36:R36)</f>
        <v>5876</v>
      </c>
      <c r="E36" s="81">
        <f>ROUND(E30*$D$33/1000,1)</f>
        <v>495</v>
      </c>
      <c r="F36" s="81">
        <f>ROUND(F30*$D$33/1000,0)</f>
        <v>648</v>
      </c>
      <c r="G36" s="111">
        <f>ROUND(G30*$D$33/1000,1)</f>
        <v>120</v>
      </c>
      <c r="H36" s="111">
        <f>ROUND(H30*$D$33/1000,0)</f>
        <v>48</v>
      </c>
      <c r="I36" s="111">
        <f>ROUND(I30*$D$33/1000,1)</f>
        <v>20</v>
      </c>
      <c r="J36" s="111">
        <f>ROUND(J30*$D$33/1000,1)</f>
        <v>770</v>
      </c>
      <c r="K36" s="111">
        <f>ROUND(K30*$D$33/1000,0)</f>
        <v>543</v>
      </c>
      <c r="L36" s="111">
        <f>ROUND(L30*$D$33/1000,1)</f>
        <v>135</v>
      </c>
      <c r="M36" s="111">
        <f>ROUND(M30*$D$33/1000,1)</f>
        <v>80</v>
      </c>
      <c r="N36" s="111">
        <f>ROUND(N30*$D$33/1000,1)</f>
        <v>555</v>
      </c>
      <c r="O36" s="111">
        <f>ROUND(O30*$D$33/1000,0)</f>
        <v>953</v>
      </c>
      <c r="P36" s="111">
        <f>ROUND(P30*$D$33/1000,0)</f>
        <v>318</v>
      </c>
      <c r="Q36" s="111">
        <f>ROUND(Q30*$D$33/1000,0)</f>
        <v>418</v>
      </c>
      <c r="R36" s="111">
        <f>ROUND(R30*$D$33/1000,0)</f>
        <v>773</v>
      </c>
    </row>
    <row r="37" spans="1:20" s="19" customFormat="1" ht="23.25" customHeight="1" x14ac:dyDescent="0.2">
      <c r="A37" s="36" t="s">
        <v>70</v>
      </c>
      <c r="B37" s="37" t="s">
        <v>59</v>
      </c>
      <c r="C37" s="71" t="s">
        <v>71</v>
      </c>
      <c r="D37" s="112">
        <f>SUM(E37:R37)</f>
        <v>2516</v>
      </c>
      <c r="E37" s="81">
        <f>ROUND(E31*$D$33/1000,1)</f>
        <v>1190</v>
      </c>
      <c r="F37" s="81">
        <f>ROUND(F31*$D$33/1000,0)</f>
        <v>703</v>
      </c>
      <c r="G37" s="111">
        <f>ROUND(G31*$D$33/1000,0)</f>
        <v>173</v>
      </c>
      <c r="H37" s="111">
        <f>ROUND(H31*$D$33/1000,1)</f>
        <v>70</v>
      </c>
      <c r="I37" s="111">
        <f>ROUND(I31*$D$33/1000,1)</f>
        <v>10</v>
      </c>
      <c r="J37" s="111">
        <f>ROUND(J31*$D$33/1000,0)</f>
        <v>13</v>
      </c>
      <c r="K37" s="111">
        <f>ROUND(K31*$D$33/1000,0)</f>
        <v>3</v>
      </c>
      <c r="L37" s="111">
        <f>ROUND(L31*$D$33/1000,1)</f>
        <v>0</v>
      </c>
      <c r="M37" s="111">
        <f>ROUND(M31*$D$33/1000,1)</f>
        <v>205</v>
      </c>
      <c r="N37" s="111">
        <f>ROUND(N31*$D$33/1000,0)</f>
        <v>33</v>
      </c>
      <c r="O37" s="111">
        <f>ROUND(O31*$D$33/1000,0)</f>
        <v>3</v>
      </c>
      <c r="P37" s="111">
        <f>ROUND(P31*$D$33/1000,0)</f>
        <v>43</v>
      </c>
      <c r="Q37" s="111">
        <f>ROUND(Q31*$D$33/1000,1)</f>
        <v>70</v>
      </c>
      <c r="R37" s="111">
        <f>ROUND(R31*$D$33/1000,1)</f>
        <v>0</v>
      </c>
    </row>
    <row r="38" spans="1:20" s="19" customFormat="1" ht="28.15" customHeight="1" x14ac:dyDescent="0.2">
      <c r="A38" s="36" t="s">
        <v>72</v>
      </c>
      <c r="B38" s="37" t="s">
        <v>61</v>
      </c>
      <c r="C38" s="71" t="s">
        <v>73</v>
      </c>
      <c r="D38" s="112">
        <f>SUM(E38:R38)</f>
        <v>131</v>
      </c>
      <c r="E38" s="81">
        <f>ROUND(E32*$D$33/1000,0)</f>
        <v>113</v>
      </c>
      <c r="F38" s="81">
        <f>ROUND(F32*$D$33/1000,0)</f>
        <v>18</v>
      </c>
      <c r="G38" s="111">
        <f>ROUND(G32*$D$33/1000,1)</f>
        <v>0</v>
      </c>
      <c r="H38" s="111">
        <f>ROUND(H32*$D$33/1000,1)</f>
        <v>0</v>
      </c>
      <c r="I38" s="111">
        <f>ROUND(I32*$D$33/1000,1)</f>
        <v>0</v>
      </c>
      <c r="J38" s="111">
        <f>ROUND(J32*$D$33/1000,1)</f>
        <v>0</v>
      </c>
      <c r="K38" s="111">
        <f>ROUND(K32*$D$33/1000,1)</f>
        <v>0</v>
      </c>
      <c r="L38" s="111">
        <f>ROUND(L32*$D$33/1000,1)</f>
        <v>0</v>
      </c>
      <c r="M38" s="111">
        <f>ROUND(M32*$D$33/1000,1)</f>
        <v>0</v>
      </c>
      <c r="N38" s="111">
        <f>ROUND(N32*$D$33/1000,1)</f>
        <v>0</v>
      </c>
      <c r="O38" s="111">
        <f>ROUND(O32*$D$33/1000,1)</f>
        <v>0</v>
      </c>
      <c r="P38" s="111">
        <f>ROUND(P32*$D$33/1000,1)</f>
        <v>0</v>
      </c>
      <c r="Q38" s="111">
        <f>ROUND(Q32*$D$33/1000,1)</f>
        <v>0</v>
      </c>
      <c r="R38" s="111">
        <f>ROUND(R32*$D$33/1000,1)</f>
        <v>0</v>
      </c>
    </row>
    <row r="39" spans="1:20" s="19" customFormat="1" ht="27" customHeight="1" x14ac:dyDescent="0.2">
      <c r="A39" s="24">
        <v>13</v>
      </c>
      <c r="B39" s="25" t="s">
        <v>74</v>
      </c>
      <c r="C39" s="26" t="s">
        <v>75</v>
      </c>
      <c r="D39" s="106">
        <f>ROUND(D21+D27+D34,0)</f>
        <v>516241</v>
      </c>
      <c r="E39" s="108">
        <f>ROUND(E21+E27+E34,0)</f>
        <v>218871</v>
      </c>
      <c r="F39" s="108">
        <f t="shared" ref="F39:R39" si="10">ROUND(F21+F27+F34,0)</f>
        <v>89918</v>
      </c>
      <c r="G39" s="106">
        <f t="shared" si="10"/>
        <v>20024</v>
      </c>
      <c r="H39" s="106">
        <f t="shared" si="10"/>
        <v>15222</v>
      </c>
      <c r="I39" s="106">
        <f t="shared" si="10"/>
        <v>4582</v>
      </c>
      <c r="J39" s="106">
        <f t="shared" si="10"/>
        <v>31149</v>
      </c>
      <c r="K39" s="106">
        <f t="shared" si="10"/>
        <v>14161</v>
      </c>
      <c r="L39" s="106">
        <f t="shared" si="10"/>
        <v>2669</v>
      </c>
      <c r="M39" s="106">
        <f t="shared" si="10"/>
        <v>19823</v>
      </c>
      <c r="N39" s="106">
        <f t="shared" si="10"/>
        <v>13535</v>
      </c>
      <c r="O39" s="106">
        <f t="shared" si="10"/>
        <v>24487</v>
      </c>
      <c r="P39" s="106">
        <f t="shared" si="10"/>
        <v>19284</v>
      </c>
      <c r="Q39" s="106">
        <f t="shared" si="10"/>
        <v>21619</v>
      </c>
      <c r="R39" s="106">
        <f t="shared" si="10"/>
        <v>20897</v>
      </c>
    </row>
    <row r="40" spans="1:20" s="19" customFormat="1" ht="32.25" customHeight="1" x14ac:dyDescent="0.2">
      <c r="A40" s="24">
        <v>14</v>
      </c>
      <c r="B40" s="113" t="s">
        <v>76</v>
      </c>
      <c r="C40" s="114">
        <v>0.8</v>
      </c>
      <c r="D40" s="115"/>
      <c r="E40" s="116"/>
      <c r="F40" s="116"/>
      <c r="G40" s="115"/>
      <c r="H40" s="115"/>
      <c r="I40" s="115"/>
      <c r="J40" s="115"/>
      <c r="K40" s="115"/>
      <c r="L40" s="115"/>
      <c r="M40" s="115"/>
      <c r="N40" s="115"/>
      <c r="O40" s="115"/>
      <c r="P40" s="115"/>
      <c r="Q40" s="115"/>
      <c r="R40" s="115"/>
    </row>
    <row r="41" spans="1:20" s="122" customFormat="1" ht="51.75" customHeight="1" x14ac:dyDescent="0.25">
      <c r="A41" s="117">
        <v>15</v>
      </c>
      <c r="B41" s="118" t="s">
        <v>77</v>
      </c>
      <c r="C41" s="119" t="s">
        <v>78</v>
      </c>
      <c r="D41" s="120">
        <f>SUM(E41:R41)</f>
        <v>412993</v>
      </c>
      <c r="E41" s="121">
        <f t="shared" ref="E41:R41" si="11">ROUND(E39*$C$40,0)</f>
        <v>175097</v>
      </c>
      <c r="F41" s="121">
        <f t="shared" si="11"/>
        <v>71934</v>
      </c>
      <c r="G41" s="120">
        <f t="shared" si="11"/>
        <v>16019</v>
      </c>
      <c r="H41" s="120">
        <f t="shared" si="11"/>
        <v>12178</v>
      </c>
      <c r="I41" s="120">
        <f t="shared" si="11"/>
        <v>3666</v>
      </c>
      <c r="J41" s="120">
        <f t="shared" si="11"/>
        <v>24919</v>
      </c>
      <c r="K41" s="120">
        <f t="shared" si="11"/>
        <v>11329</v>
      </c>
      <c r="L41" s="120">
        <f t="shared" si="11"/>
        <v>2135</v>
      </c>
      <c r="M41" s="120">
        <f t="shared" si="11"/>
        <v>15858</v>
      </c>
      <c r="N41" s="120">
        <f t="shared" si="11"/>
        <v>10828</v>
      </c>
      <c r="O41" s="120">
        <f t="shared" si="11"/>
        <v>19590</v>
      </c>
      <c r="P41" s="120">
        <f t="shared" si="11"/>
        <v>15427</v>
      </c>
      <c r="Q41" s="120">
        <f t="shared" si="11"/>
        <v>17295</v>
      </c>
      <c r="R41" s="120">
        <f t="shared" si="11"/>
        <v>16718</v>
      </c>
    </row>
    <row r="42" spans="1:20" s="122" customFormat="1" ht="56.25" customHeight="1" x14ac:dyDescent="0.25">
      <c r="A42" s="117">
        <v>16</v>
      </c>
      <c r="B42" s="118" t="s">
        <v>86</v>
      </c>
      <c r="C42" s="119"/>
      <c r="D42" s="120">
        <v>323075</v>
      </c>
      <c r="E42" s="121">
        <v>127446</v>
      </c>
      <c r="F42" s="121">
        <v>57209</v>
      </c>
      <c r="G42" s="120">
        <v>12453</v>
      </c>
      <c r="H42" s="120">
        <v>10236</v>
      </c>
      <c r="I42" s="120">
        <v>3390</v>
      </c>
      <c r="J42" s="120">
        <v>17697</v>
      </c>
      <c r="K42" s="120">
        <v>11329</v>
      </c>
      <c r="L42" s="120">
        <v>1918</v>
      </c>
      <c r="M42" s="120">
        <v>10350</v>
      </c>
      <c r="N42" s="120">
        <v>8220</v>
      </c>
      <c r="O42" s="120">
        <v>19590</v>
      </c>
      <c r="P42" s="120">
        <v>12444</v>
      </c>
      <c r="Q42" s="120">
        <v>14075</v>
      </c>
      <c r="R42" s="120">
        <v>16718</v>
      </c>
    </row>
    <row r="43" spans="1:20" s="122" customFormat="1" ht="51.75" customHeight="1" x14ac:dyDescent="0.25">
      <c r="A43" s="134">
        <v>17</v>
      </c>
      <c r="B43" s="135" t="s">
        <v>84</v>
      </c>
      <c r="C43" s="136"/>
      <c r="D43" s="137">
        <f>D41-D42</f>
        <v>89918</v>
      </c>
      <c r="E43" s="137">
        <f t="shared" ref="E43:R43" si="12">E41-E42</f>
        <v>47651</v>
      </c>
      <c r="F43" s="137">
        <f t="shared" si="12"/>
        <v>14725</v>
      </c>
      <c r="G43" s="137">
        <f t="shared" si="12"/>
        <v>3566</v>
      </c>
      <c r="H43" s="137">
        <f t="shared" si="12"/>
        <v>1942</v>
      </c>
      <c r="I43" s="137">
        <f t="shared" si="12"/>
        <v>276</v>
      </c>
      <c r="J43" s="137">
        <f t="shared" si="12"/>
        <v>7222</v>
      </c>
      <c r="K43" s="137">
        <f t="shared" si="12"/>
        <v>0</v>
      </c>
      <c r="L43" s="137">
        <f t="shared" si="12"/>
        <v>217</v>
      </c>
      <c r="M43" s="137">
        <f t="shared" si="12"/>
        <v>5508</v>
      </c>
      <c r="N43" s="137">
        <f t="shared" si="12"/>
        <v>2608</v>
      </c>
      <c r="O43" s="137">
        <f t="shared" si="12"/>
        <v>0</v>
      </c>
      <c r="P43" s="137">
        <f t="shared" si="12"/>
        <v>2983</v>
      </c>
      <c r="Q43" s="137">
        <f t="shared" si="12"/>
        <v>3220</v>
      </c>
      <c r="R43" s="137">
        <f t="shared" si="12"/>
        <v>0</v>
      </c>
    </row>
    <row r="44" spans="1:20" s="122" customFormat="1" ht="51.75" customHeight="1" x14ac:dyDescent="0.25">
      <c r="A44" s="123"/>
      <c r="B44" s="124"/>
      <c r="C44" s="125"/>
      <c r="D44" s="126">
        <f>89770-D43</f>
        <v>-148</v>
      </c>
      <c r="E44" s="127"/>
      <c r="F44" s="127"/>
      <c r="G44" s="126"/>
      <c r="H44" s="126"/>
      <c r="I44" s="126"/>
      <c r="J44" s="126"/>
      <c r="K44" s="126"/>
      <c r="L44" s="126"/>
      <c r="M44" s="126"/>
      <c r="N44" s="126"/>
      <c r="O44" s="126"/>
      <c r="P44" s="126"/>
      <c r="Q44" s="126"/>
      <c r="R44" s="126"/>
    </row>
    <row r="45" spans="1:20" s="122" customFormat="1" ht="15.75" x14ac:dyDescent="0.25">
      <c r="A45" s="234" t="s">
        <v>79</v>
      </c>
      <c r="B45" s="235"/>
      <c r="C45" s="235"/>
      <c r="D45" s="235"/>
      <c r="E45" s="235"/>
      <c r="F45" s="235"/>
      <c r="G45" s="235"/>
      <c r="H45" s="235"/>
      <c r="I45" s="235"/>
      <c r="J45" s="235"/>
      <c r="K45" s="235"/>
      <c r="L45" s="235"/>
      <c r="M45" s="235"/>
      <c r="N45" s="235"/>
      <c r="O45" s="235"/>
      <c r="P45" s="235"/>
      <c r="Q45" s="235"/>
      <c r="R45" s="235"/>
      <c r="S45" s="128"/>
    </row>
    <row r="46" spans="1:20" s="122" customFormat="1" ht="75.75" customHeight="1" x14ac:dyDescent="0.25">
      <c r="A46" s="228" t="s">
        <v>80</v>
      </c>
      <c r="B46" s="228"/>
      <c r="C46" s="228"/>
      <c r="D46" s="228"/>
      <c r="E46" s="228"/>
      <c r="F46" s="228"/>
      <c r="G46" s="228"/>
      <c r="H46" s="228"/>
      <c r="I46" s="228"/>
      <c r="J46" s="228"/>
      <c r="K46" s="228"/>
      <c r="L46" s="228"/>
      <c r="M46" s="228"/>
      <c r="N46" s="228"/>
      <c r="O46" s="228"/>
      <c r="P46" s="228"/>
      <c r="Q46" s="228"/>
      <c r="R46" s="228"/>
      <c r="S46" s="128"/>
    </row>
  </sheetData>
  <mergeCells count="7">
    <mergeCell ref="A46:R46"/>
    <mergeCell ref="P1:R2"/>
    <mergeCell ref="A3:R3"/>
    <mergeCell ref="C8:C10"/>
    <mergeCell ref="C12:C14"/>
    <mergeCell ref="C29:C32"/>
    <mergeCell ref="A45:R45"/>
  </mergeCells>
  <pageMargins left="0.19685039370078741" right="0.19685039370078741" top="0.19685039370078741" bottom="0.19685039370078741" header="0.11811023622047245" footer="0.31496062992125984"/>
  <pageSetup paperSize="9" scale="60" fitToHeight="0" orientation="landscape" r:id="rId1"/>
  <headerFooter alignWithMargins="0"/>
  <rowBreaks count="1" manualBreakCount="1">
    <brk id="25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43"/>
  <sheetViews>
    <sheetView view="pageBreakPreview" topLeftCell="A34" zoomScale="80" zoomScaleNormal="60" zoomScaleSheetLayoutView="80" workbookViewId="0">
      <selection sqref="A1:XFD1048576"/>
    </sheetView>
  </sheetViews>
  <sheetFormatPr defaultRowHeight="12.75" x14ac:dyDescent="0.2"/>
  <cols>
    <col min="1" max="1" width="6.7109375" style="214" customWidth="1"/>
    <col min="2" max="2" width="46.28515625" style="148" customWidth="1"/>
    <col min="3" max="3" width="22" style="148" customWidth="1"/>
    <col min="4" max="4" width="16.140625" style="144" customWidth="1"/>
    <col min="5" max="5" width="14" style="218" customWidth="1"/>
    <col min="6" max="6" width="13.140625" style="218" customWidth="1"/>
    <col min="7" max="7" width="13.7109375" style="148" customWidth="1"/>
    <col min="8" max="12" width="11.5703125" style="148" customWidth="1"/>
    <col min="13" max="13" width="12.7109375" style="148" customWidth="1"/>
    <col min="14" max="18" width="11.5703125" style="148" customWidth="1"/>
    <col min="19" max="19" width="105.85546875" style="148" customWidth="1"/>
    <col min="20" max="16384" width="9.140625" style="148"/>
  </cols>
  <sheetData>
    <row r="1" spans="1:20" x14ac:dyDescent="0.2">
      <c r="A1" s="142"/>
      <c r="B1" s="143"/>
      <c r="C1" s="143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6" t="s">
        <v>157</v>
      </c>
      <c r="S1" s="147"/>
    </row>
    <row r="2" spans="1:20" ht="17.25" customHeight="1" x14ac:dyDescent="0.2">
      <c r="A2" s="142"/>
      <c r="C2" s="143"/>
      <c r="D2" s="149"/>
      <c r="E2" s="150"/>
      <c r="F2" s="150"/>
      <c r="G2" s="150"/>
      <c r="H2" s="150"/>
      <c r="I2" s="150"/>
      <c r="J2" s="150"/>
      <c r="K2" s="150"/>
      <c r="L2" s="150"/>
      <c r="M2" s="150"/>
      <c r="N2" s="150"/>
      <c r="R2" s="151" t="s">
        <v>144</v>
      </c>
      <c r="S2" s="147"/>
    </row>
    <row r="3" spans="1:20" ht="42.75" customHeight="1" x14ac:dyDescent="0.2">
      <c r="A3" s="236" t="s">
        <v>135</v>
      </c>
      <c r="B3" s="236"/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147"/>
    </row>
    <row r="4" spans="1:20" ht="162.75" customHeight="1" x14ac:dyDescent="0.2">
      <c r="A4" s="152" t="s">
        <v>0</v>
      </c>
      <c r="B4" s="153" t="s">
        <v>1</v>
      </c>
      <c r="C4" s="153" t="s">
        <v>2</v>
      </c>
      <c r="D4" s="154" t="s">
        <v>3</v>
      </c>
      <c r="E4" s="155" t="s">
        <v>4</v>
      </c>
      <c r="F4" s="155" t="s">
        <v>5</v>
      </c>
      <c r="G4" s="156" t="s">
        <v>155</v>
      </c>
      <c r="H4" s="156" t="s">
        <v>7</v>
      </c>
      <c r="I4" s="156" t="s">
        <v>8</v>
      </c>
      <c r="J4" s="156" t="s">
        <v>147</v>
      </c>
      <c r="K4" s="156" t="s">
        <v>148</v>
      </c>
      <c r="L4" s="156" t="s">
        <v>149</v>
      </c>
      <c r="M4" s="156" t="s">
        <v>12</v>
      </c>
      <c r="N4" s="156" t="s">
        <v>13</v>
      </c>
      <c r="O4" s="156" t="s">
        <v>14</v>
      </c>
      <c r="P4" s="156" t="s">
        <v>15</v>
      </c>
      <c r="Q4" s="156" t="s">
        <v>150</v>
      </c>
      <c r="R4" s="156" t="s">
        <v>17</v>
      </c>
      <c r="S4" s="157"/>
      <c r="T4" s="90"/>
    </row>
    <row r="5" spans="1:20" s="160" customFormat="1" ht="12" customHeight="1" x14ac:dyDescent="0.2">
      <c r="A5" s="158">
        <v>1</v>
      </c>
      <c r="B5" s="91">
        <v>2</v>
      </c>
      <c r="C5" s="91">
        <v>3</v>
      </c>
      <c r="D5" s="91">
        <v>4</v>
      </c>
      <c r="E5" s="159">
        <v>5</v>
      </c>
      <c r="F5" s="159">
        <v>6</v>
      </c>
      <c r="G5" s="91">
        <v>7</v>
      </c>
      <c r="H5" s="91">
        <v>8</v>
      </c>
      <c r="I5" s="91">
        <v>9</v>
      </c>
      <c r="J5" s="158">
        <v>10</v>
      </c>
      <c r="K5" s="91">
        <v>11</v>
      </c>
      <c r="L5" s="91">
        <v>12</v>
      </c>
      <c r="M5" s="158">
        <v>13</v>
      </c>
      <c r="N5" s="91">
        <v>14</v>
      </c>
      <c r="O5" s="91">
        <v>15</v>
      </c>
      <c r="P5" s="158">
        <v>16</v>
      </c>
      <c r="Q5" s="91">
        <v>17</v>
      </c>
      <c r="R5" s="91">
        <v>18</v>
      </c>
    </row>
    <row r="6" spans="1:20" s="164" customFormat="1" ht="42" customHeight="1" x14ac:dyDescent="0.2">
      <c r="A6" s="84">
        <v>1</v>
      </c>
      <c r="B6" s="85" t="s">
        <v>131</v>
      </c>
      <c r="C6" s="86" t="s">
        <v>19</v>
      </c>
      <c r="D6" s="161">
        <v>12230.789171800003</v>
      </c>
      <c r="E6" s="162">
        <v>6772.2319004000001</v>
      </c>
      <c r="F6" s="162">
        <v>2401.8770356</v>
      </c>
      <c r="G6" s="162">
        <v>427.97418210000001</v>
      </c>
      <c r="H6" s="162">
        <v>275.96873240000002</v>
      </c>
      <c r="I6" s="162">
        <v>65.997407500000008</v>
      </c>
      <c r="J6" s="162">
        <v>57.960926200000003</v>
      </c>
      <c r="K6" s="162">
        <v>175.98772299999999</v>
      </c>
      <c r="L6" s="162">
        <v>37.996351000000004</v>
      </c>
      <c r="M6" s="162">
        <v>1200.8729631000001</v>
      </c>
      <c r="N6" s="162">
        <v>171.96955739999999</v>
      </c>
      <c r="O6" s="162">
        <v>168.000226</v>
      </c>
      <c r="P6" s="162">
        <v>170.984644</v>
      </c>
      <c r="Q6" s="162">
        <v>169.98208010000002</v>
      </c>
      <c r="R6" s="162">
        <v>132.985443</v>
      </c>
      <c r="S6" s="163"/>
    </row>
    <row r="7" spans="1:20" s="164" customFormat="1" ht="23.25" customHeight="1" x14ac:dyDescent="0.2">
      <c r="A7" s="165" t="s">
        <v>20</v>
      </c>
      <c r="B7" s="166" t="s">
        <v>89</v>
      </c>
      <c r="C7" s="243" t="s">
        <v>93</v>
      </c>
      <c r="D7" s="167">
        <v>3991</v>
      </c>
      <c r="E7" s="141">
        <v>2402</v>
      </c>
      <c r="F7" s="141">
        <v>798</v>
      </c>
      <c r="G7" s="140">
        <v>114</v>
      </c>
      <c r="H7" s="140">
        <v>63</v>
      </c>
      <c r="I7" s="140">
        <v>10</v>
      </c>
      <c r="J7" s="140">
        <v>16</v>
      </c>
      <c r="K7" s="140">
        <v>44</v>
      </c>
      <c r="L7" s="140">
        <v>9</v>
      </c>
      <c r="M7" s="140">
        <v>323</v>
      </c>
      <c r="N7" s="140">
        <v>47</v>
      </c>
      <c r="O7" s="140">
        <v>40</v>
      </c>
      <c r="P7" s="140">
        <v>47</v>
      </c>
      <c r="Q7" s="140">
        <v>46</v>
      </c>
      <c r="R7" s="140">
        <v>32</v>
      </c>
      <c r="S7" s="168"/>
    </row>
    <row r="8" spans="1:20" s="164" customFormat="1" ht="30" customHeight="1" x14ac:dyDescent="0.2">
      <c r="A8" s="165" t="s">
        <v>22</v>
      </c>
      <c r="B8" s="166" t="s">
        <v>94</v>
      </c>
      <c r="C8" s="244"/>
      <c r="D8" s="167">
        <v>6414.7891717999992</v>
      </c>
      <c r="E8" s="141">
        <v>2795.2319004000001</v>
      </c>
      <c r="F8" s="141">
        <v>1603.8770356</v>
      </c>
      <c r="G8" s="141">
        <v>313.97418210000001</v>
      </c>
      <c r="H8" s="141">
        <v>212.96873239999999</v>
      </c>
      <c r="I8" s="141">
        <v>55.997407500000001</v>
      </c>
      <c r="J8" s="141">
        <v>41.960926200000003</v>
      </c>
      <c r="K8" s="141">
        <v>131.98772299999999</v>
      </c>
      <c r="L8" s="141">
        <v>28.996351000000001</v>
      </c>
      <c r="M8" s="141">
        <v>627.87296309999999</v>
      </c>
      <c r="N8" s="141">
        <v>124.9695574</v>
      </c>
      <c r="O8" s="141">
        <v>128.000226</v>
      </c>
      <c r="P8" s="141">
        <v>123.984644</v>
      </c>
      <c r="Q8" s="141">
        <v>123.9820801</v>
      </c>
      <c r="R8" s="141">
        <v>100.985443</v>
      </c>
      <c r="S8" s="163"/>
    </row>
    <row r="9" spans="1:20" s="164" customFormat="1" ht="23.25" customHeight="1" x14ac:dyDescent="0.2">
      <c r="A9" s="165" t="s">
        <v>113</v>
      </c>
      <c r="B9" s="166" t="s">
        <v>91</v>
      </c>
      <c r="C9" s="244"/>
      <c r="D9" s="167"/>
      <c r="E9" s="141">
        <v>2795.2319004000001</v>
      </c>
      <c r="F9" s="141">
        <v>1603.8770356</v>
      </c>
      <c r="G9" s="140">
        <v>313.97418210000001</v>
      </c>
      <c r="H9" s="140">
        <v>212.96873239999999</v>
      </c>
      <c r="I9" s="140">
        <v>55.997407500000001</v>
      </c>
      <c r="J9" s="140">
        <v>41.960926200000003</v>
      </c>
      <c r="K9" s="140">
        <v>131.98772299999999</v>
      </c>
      <c r="L9" s="140">
        <v>28.996351000000001</v>
      </c>
      <c r="M9" s="140">
        <v>627.87296309999999</v>
      </c>
      <c r="N9" s="140">
        <v>124.9695574</v>
      </c>
      <c r="O9" s="140">
        <v>128.000226</v>
      </c>
      <c r="P9" s="140">
        <v>123.984644</v>
      </c>
      <c r="Q9" s="140">
        <v>123.9820801</v>
      </c>
      <c r="R9" s="140">
        <v>100.985443</v>
      </c>
      <c r="S9" s="163"/>
    </row>
    <row r="10" spans="1:20" s="164" customFormat="1" ht="23.25" customHeight="1" x14ac:dyDescent="0.2">
      <c r="A10" s="165" t="s">
        <v>114</v>
      </c>
      <c r="B10" s="166" t="s">
        <v>92</v>
      </c>
      <c r="C10" s="244"/>
      <c r="D10" s="167"/>
      <c r="E10" s="141">
        <v>0</v>
      </c>
      <c r="F10" s="141">
        <v>0</v>
      </c>
      <c r="G10" s="140">
        <v>0</v>
      </c>
      <c r="H10" s="140">
        <v>0</v>
      </c>
      <c r="I10" s="140">
        <v>0</v>
      </c>
      <c r="J10" s="140">
        <v>0</v>
      </c>
      <c r="K10" s="140">
        <v>0</v>
      </c>
      <c r="L10" s="140">
        <v>0</v>
      </c>
      <c r="M10" s="140">
        <v>0</v>
      </c>
      <c r="N10" s="140">
        <v>0</v>
      </c>
      <c r="O10" s="140">
        <v>0</v>
      </c>
      <c r="P10" s="140">
        <v>0</v>
      </c>
      <c r="Q10" s="140">
        <v>0</v>
      </c>
      <c r="R10" s="140">
        <v>0</v>
      </c>
      <c r="S10" s="163"/>
    </row>
    <row r="11" spans="1:20" s="164" customFormat="1" ht="27.75" customHeight="1" x14ac:dyDescent="0.2">
      <c r="A11" s="165" t="s">
        <v>106</v>
      </c>
      <c r="B11" s="166" t="s">
        <v>90</v>
      </c>
      <c r="C11" s="244"/>
      <c r="D11" s="167">
        <v>1825</v>
      </c>
      <c r="E11" s="141">
        <v>1575</v>
      </c>
      <c r="F11" s="141">
        <v>0</v>
      </c>
      <c r="G11" s="141">
        <v>0</v>
      </c>
      <c r="H11" s="141">
        <v>0</v>
      </c>
      <c r="I11" s="141">
        <v>0</v>
      </c>
      <c r="J11" s="141">
        <v>0</v>
      </c>
      <c r="K11" s="141">
        <v>0</v>
      </c>
      <c r="L11" s="141">
        <v>0</v>
      </c>
      <c r="M11" s="141">
        <v>250</v>
      </c>
      <c r="N11" s="141">
        <v>0</v>
      </c>
      <c r="O11" s="141">
        <v>0</v>
      </c>
      <c r="P11" s="141">
        <v>0</v>
      </c>
      <c r="Q11" s="141">
        <v>0</v>
      </c>
      <c r="R11" s="141">
        <v>0</v>
      </c>
      <c r="S11" s="163"/>
    </row>
    <row r="12" spans="1:20" s="164" customFormat="1" ht="23.25" customHeight="1" x14ac:dyDescent="0.2">
      <c r="A12" s="165" t="s">
        <v>115</v>
      </c>
      <c r="B12" s="166" t="s">
        <v>91</v>
      </c>
      <c r="C12" s="244"/>
      <c r="D12" s="167"/>
      <c r="E12" s="141">
        <v>1575</v>
      </c>
      <c r="F12" s="141">
        <v>0</v>
      </c>
      <c r="G12" s="140">
        <v>0</v>
      </c>
      <c r="H12" s="140">
        <v>0</v>
      </c>
      <c r="I12" s="140">
        <v>0</v>
      </c>
      <c r="J12" s="140">
        <v>0</v>
      </c>
      <c r="K12" s="140">
        <v>0</v>
      </c>
      <c r="L12" s="140">
        <v>0</v>
      </c>
      <c r="M12" s="140">
        <v>250</v>
      </c>
      <c r="N12" s="140">
        <v>0</v>
      </c>
      <c r="O12" s="140">
        <v>0</v>
      </c>
      <c r="P12" s="140">
        <v>0</v>
      </c>
      <c r="Q12" s="140">
        <v>0</v>
      </c>
      <c r="R12" s="140">
        <v>0</v>
      </c>
      <c r="S12" s="163"/>
    </row>
    <row r="13" spans="1:20" s="164" customFormat="1" ht="23.25" customHeight="1" x14ac:dyDescent="0.2">
      <c r="A13" s="165" t="s">
        <v>116</v>
      </c>
      <c r="B13" s="166" t="s">
        <v>92</v>
      </c>
      <c r="C13" s="245"/>
      <c r="D13" s="167"/>
      <c r="E13" s="141">
        <v>0</v>
      </c>
      <c r="F13" s="141">
        <v>0</v>
      </c>
      <c r="G13" s="140">
        <v>0</v>
      </c>
      <c r="H13" s="140">
        <v>0</v>
      </c>
      <c r="I13" s="140">
        <v>0</v>
      </c>
      <c r="J13" s="140">
        <v>0</v>
      </c>
      <c r="K13" s="140">
        <v>0</v>
      </c>
      <c r="L13" s="140">
        <v>0</v>
      </c>
      <c r="M13" s="140">
        <v>0</v>
      </c>
      <c r="N13" s="140">
        <v>0</v>
      </c>
      <c r="O13" s="140">
        <v>0</v>
      </c>
      <c r="P13" s="140">
        <v>0</v>
      </c>
      <c r="Q13" s="140">
        <v>0</v>
      </c>
      <c r="R13" s="140">
        <v>0</v>
      </c>
      <c r="S13" s="163"/>
    </row>
    <row r="14" spans="1:20" s="174" customFormat="1" ht="33" customHeight="1" x14ac:dyDescent="0.2">
      <c r="A14" s="84">
        <v>2</v>
      </c>
      <c r="B14" s="169" t="s">
        <v>145</v>
      </c>
      <c r="C14" s="170"/>
      <c r="D14" s="171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1"/>
      <c r="R14" s="171"/>
      <c r="S14" s="173"/>
    </row>
    <row r="15" spans="1:20" s="174" customFormat="1" ht="21.75" customHeight="1" x14ac:dyDescent="0.2">
      <c r="A15" s="175" t="s">
        <v>26</v>
      </c>
      <c r="B15" s="176" t="s">
        <v>96</v>
      </c>
      <c r="C15" s="246" t="s">
        <v>93</v>
      </c>
      <c r="D15" s="177">
        <v>145.18428571428572</v>
      </c>
      <c r="E15" s="138">
        <v>114</v>
      </c>
      <c r="F15" s="138">
        <v>157</v>
      </c>
      <c r="G15" s="138">
        <v>127</v>
      </c>
      <c r="H15" s="138">
        <v>139</v>
      </c>
      <c r="I15" s="138">
        <v>115</v>
      </c>
      <c r="J15" s="138">
        <v>115</v>
      </c>
      <c r="K15" s="138">
        <v>128.69999999999999</v>
      </c>
      <c r="L15" s="138">
        <v>200</v>
      </c>
      <c r="M15" s="138">
        <v>136.56</v>
      </c>
      <c r="N15" s="138">
        <v>134</v>
      </c>
      <c r="O15" s="138">
        <v>140</v>
      </c>
      <c r="P15" s="138">
        <v>157.38999999999999</v>
      </c>
      <c r="Q15" s="138">
        <v>215.82</v>
      </c>
      <c r="R15" s="138">
        <v>153.11000000000001</v>
      </c>
      <c r="S15" s="173"/>
    </row>
    <row r="16" spans="1:20" s="174" customFormat="1" ht="26.25" customHeight="1" x14ac:dyDescent="0.2">
      <c r="A16" s="175" t="s">
        <v>28</v>
      </c>
      <c r="B16" s="176" t="s">
        <v>97</v>
      </c>
      <c r="C16" s="244"/>
      <c r="D16" s="177">
        <v>206.1635714285714</v>
      </c>
      <c r="E16" s="138">
        <v>176.5</v>
      </c>
      <c r="F16" s="138">
        <v>197</v>
      </c>
      <c r="G16" s="138">
        <v>193</v>
      </c>
      <c r="H16" s="138">
        <v>201</v>
      </c>
      <c r="I16" s="138">
        <v>175</v>
      </c>
      <c r="J16" s="138">
        <v>161</v>
      </c>
      <c r="K16" s="138">
        <v>180.4</v>
      </c>
      <c r="L16" s="138">
        <v>250</v>
      </c>
      <c r="M16" s="138">
        <v>191.18</v>
      </c>
      <c r="N16" s="138">
        <v>165</v>
      </c>
      <c r="O16" s="138">
        <v>254</v>
      </c>
      <c r="P16" s="138">
        <v>220.35</v>
      </c>
      <c r="Q16" s="138">
        <v>302.18</v>
      </c>
      <c r="R16" s="138">
        <v>219.68</v>
      </c>
      <c r="S16" s="178"/>
    </row>
    <row r="17" spans="1:20" s="174" customFormat="1" ht="26.25" customHeight="1" x14ac:dyDescent="0.2">
      <c r="A17" s="179" t="s">
        <v>95</v>
      </c>
      <c r="B17" s="180" t="s">
        <v>98</v>
      </c>
      <c r="C17" s="245"/>
      <c r="D17" s="181">
        <v>89.804615384615389</v>
      </c>
      <c r="E17" s="139">
        <v>119.5</v>
      </c>
      <c r="F17" s="139">
        <v>120</v>
      </c>
      <c r="G17" s="139">
        <v>90</v>
      </c>
      <c r="H17" s="139">
        <v>77</v>
      </c>
      <c r="I17" s="139">
        <v>75</v>
      </c>
      <c r="J17" s="139">
        <v>69</v>
      </c>
      <c r="K17" s="139">
        <v>55</v>
      </c>
      <c r="L17" s="139">
        <v>0</v>
      </c>
      <c r="M17" s="139">
        <v>81.93</v>
      </c>
      <c r="N17" s="139">
        <v>121</v>
      </c>
      <c r="O17" s="139">
        <v>100</v>
      </c>
      <c r="P17" s="139">
        <v>62.96</v>
      </c>
      <c r="Q17" s="139">
        <v>129.5</v>
      </c>
      <c r="R17" s="139">
        <v>66.569999999999993</v>
      </c>
      <c r="S17" s="178"/>
    </row>
    <row r="18" spans="1:20" s="174" customFormat="1" ht="55.5" customHeight="1" x14ac:dyDescent="0.2">
      <c r="A18" s="84">
        <v>3</v>
      </c>
      <c r="B18" s="85" t="s">
        <v>136</v>
      </c>
      <c r="C18" s="86" t="s">
        <v>32</v>
      </c>
      <c r="D18" s="182">
        <v>1.044</v>
      </c>
      <c r="E18" s="183"/>
      <c r="F18" s="183"/>
      <c r="G18" s="183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73"/>
    </row>
    <row r="19" spans="1:20" s="174" customFormat="1" ht="43.5" customHeight="1" x14ac:dyDescent="0.2">
      <c r="A19" s="84">
        <v>4</v>
      </c>
      <c r="B19" s="184" t="s">
        <v>33</v>
      </c>
      <c r="C19" s="86" t="s">
        <v>34</v>
      </c>
      <c r="D19" s="185"/>
      <c r="E19" s="186">
        <v>908772.70185800642</v>
      </c>
      <c r="F19" s="186">
        <v>393686.86115112482</v>
      </c>
      <c r="G19" s="186">
        <v>56744.240856274802</v>
      </c>
      <c r="H19" s="186">
        <v>40047.478570958396</v>
      </c>
      <c r="I19" s="186">
        <v>7923.6487444500008</v>
      </c>
      <c r="J19" s="186">
        <v>6958.7887995720002</v>
      </c>
      <c r="K19" s="186">
        <v>23646.203227904396</v>
      </c>
      <c r="L19" s="186">
        <v>7933.6380888000003</v>
      </c>
      <c r="M19" s="186">
        <v>185462.64516193719</v>
      </c>
      <c r="N19" s="186">
        <v>24057.853202030401</v>
      </c>
      <c r="O19" s="186">
        <v>24554.913032160002</v>
      </c>
      <c r="P19" s="186">
        <v>28095.369136403038</v>
      </c>
      <c r="Q19" s="186">
        <v>38299.695958378004</v>
      </c>
      <c r="R19" s="186">
        <v>21257.302829550124</v>
      </c>
      <c r="S19" s="173"/>
      <c r="T19" s="187"/>
    </row>
    <row r="20" spans="1:20" s="164" customFormat="1" ht="22.5" customHeight="1" x14ac:dyDescent="0.2">
      <c r="A20" s="175" t="s">
        <v>35</v>
      </c>
      <c r="B20" s="176" t="s">
        <v>138</v>
      </c>
      <c r="C20" s="188" t="s">
        <v>36</v>
      </c>
      <c r="D20" s="189"/>
      <c r="E20" s="190">
        <v>285876.43200000003</v>
      </c>
      <c r="F20" s="190">
        <v>130798.584</v>
      </c>
      <c r="G20" s="190">
        <v>15115.032000000001</v>
      </c>
      <c r="H20" s="190">
        <v>9142.3080000000009</v>
      </c>
      <c r="I20" s="190">
        <v>1200.6000000000001</v>
      </c>
      <c r="J20" s="190">
        <v>1920.96</v>
      </c>
      <c r="K20" s="190">
        <v>5911.9631999999992</v>
      </c>
      <c r="L20" s="190">
        <v>1879.2</v>
      </c>
      <c r="M20" s="190">
        <v>46049.670720000002</v>
      </c>
      <c r="N20" s="190">
        <v>6575.1120000000001</v>
      </c>
      <c r="O20" s="190">
        <v>5846.4000000000005</v>
      </c>
      <c r="P20" s="190">
        <v>7722.8125199999995</v>
      </c>
      <c r="Q20" s="190">
        <v>10364.53968</v>
      </c>
      <c r="R20" s="190">
        <v>5115.0988800000005</v>
      </c>
    </row>
    <row r="21" spans="1:20" s="164" customFormat="1" ht="28.5" customHeight="1" x14ac:dyDescent="0.2">
      <c r="A21" s="191" t="s">
        <v>37</v>
      </c>
      <c r="B21" s="176" t="s">
        <v>139</v>
      </c>
      <c r="C21" s="188" t="s">
        <v>119</v>
      </c>
      <c r="D21" s="192"/>
      <c r="E21" s="193">
        <v>332677.31985800643</v>
      </c>
      <c r="F21" s="193">
        <v>262888.27715112478</v>
      </c>
      <c r="G21" s="193">
        <v>41629.208856274803</v>
      </c>
      <c r="H21" s="193">
        <v>30905.170570958398</v>
      </c>
      <c r="I21" s="193">
        <v>6723.0487444500004</v>
      </c>
      <c r="J21" s="193">
        <v>5037.8287995720002</v>
      </c>
      <c r="K21" s="193">
        <v>17734.240027904398</v>
      </c>
      <c r="L21" s="193">
        <v>6054.4380888000005</v>
      </c>
      <c r="M21" s="193">
        <v>89514.99444193719</v>
      </c>
      <c r="N21" s="193">
        <v>17482.7412020304</v>
      </c>
      <c r="O21" s="193">
        <v>18708.513032160001</v>
      </c>
      <c r="P21" s="193">
        <v>20372.556616403039</v>
      </c>
      <c r="Q21" s="193">
        <v>27935.156278378006</v>
      </c>
      <c r="R21" s="193">
        <v>16142.203949550123</v>
      </c>
    </row>
    <row r="22" spans="1:20" s="164" customFormat="1" ht="28.5" customHeight="1" x14ac:dyDescent="0.2">
      <c r="A22" s="194" t="s">
        <v>87</v>
      </c>
      <c r="B22" s="166" t="s">
        <v>91</v>
      </c>
      <c r="C22" s="188" t="s">
        <v>117</v>
      </c>
      <c r="D22" s="192"/>
      <c r="E22" s="193">
        <v>332677.31985800643</v>
      </c>
      <c r="F22" s="193">
        <v>262888.27715112478</v>
      </c>
      <c r="G22" s="193">
        <v>41629.208856274803</v>
      </c>
      <c r="H22" s="193">
        <v>30905.170570958398</v>
      </c>
      <c r="I22" s="193">
        <v>6723.0487444500004</v>
      </c>
      <c r="J22" s="193">
        <v>5037.8287995720002</v>
      </c>
      <c r="K22" s="193">
        <v>17734.240027904398</v>
      </c>
      <c r="L22" s="193">
        <v>6054.4380888000005</v>
      </c>
      <c r="M22" s="193">
        <v>89514.99444193719</v>
      </c>
      <c r="N22" s="193">
        <v>17482.7412020304</v>
      </c>
      <c r="O22" s="193">
        <v>18708.513032160001</v>
      </c>
      <c r="P22" s="193">
        <v>20372.556616403039</v>
      </c>
      <c r="Q22" s="193">
        <v>27935.156278378006</v>
      </c>
      <c r="R22" s="193">
        <v>16142.203949550123</v>
      </c>
    </row>
    <row r="23" spans="1:20" s="164" customFormat="1" ht="28.5" customHeight="1" x14ac:dyDescent="0.2">
      <c r="A23" s="191" t="s">
        <v>110</v>
      </c>
      <c r="B23" s="166" t="s">
        <v>92</v>
      </c>
      <c r="C23" s="188" t="s">
        <v>118</v>
      </c>
      <c r="D23" s="192"/>
      <c r="E23" s="193">
        <v>0</v>
      </c>
      <c r="F23" s="193">
        <v>0</v>
      </c>
      <c r="G23" s="193">
        <v>0</v>
      </c>
      <c r="H23" s="193">
        <v>0</v>
      </c>
      <c r="I23" s="193">
        <v>0</v>
      </c>
      <c r="J23" s="193">
        <v>0</v>
      </c>
      <c r="K23" s="193">
        <v>0</v>
      </c>
      <c r="L23" s="193">
        <v>0</v>
      </c>
      <c r="M23" s="193">
        <v>0</v>
      </c>
      <c r="N23" s="193">
        <v>0</v>
      </c>
      <c r="O23" s="193">
        <v>0</v>
      </c>
      <c r="P23" s="193">
        <v>0</v>
      </c>
      <c r="Q23" s="193">
        <v>0</v>
      </c>
      <c r="R23" s="193">
        <v>0</v>
      </c>
    </row>
    <row r="24" spans="1:20" s="164" customFormat="1" ht="27.75" customHeight="1" x14ac:dyDescent="0.2">
      <c r="A24" s="175" t="s">
        <v>99</v>
      </c>
      <c r="B24" s="176" t="s">
        <v>140</v>
      </c>
      <c r="C24" s="188" t="s">
        <v>122</v>
      </c>
      <c r="D24" s="189"/>
      <c r="E24" s="190">
        <v>290218.95</v>
      </c>
      <c r="F24" s="193">
        <v>0</v>
      </c>
      <c r="G24" s="193">
        <v>0</v>
      </c>
      <c r="H24" s="193">
        <v>0</v>
      </c>
      <c r="I24" s="193">
        <v>0</v>
      </c>
      <c r="J24" s="193">
        <v>0</v>
      </c>
      <c r="K24" s="193">
        <v>0</v>
      </c>
      <c r="L24" s="193">
        <v>0</v>
      </c>
      <c r="M24" s="193">
        <v>49897.98</v>
      </c>
      <c r="N24" s="193">
        <v>0</v>
      </c>
      <c r="O24" s="193">
        <v>0</v>
      </c>
      <c r="P24" s="193">
        <v>0</v>
      </c>
      <c r="Q24" s="193">
        <v>0</v>
      </c>
      <c r="R24" s="193">
        <v>0</v>
      </c>
      <c r="S24" s="163"/>
    </row>
    <row r="25" spans="1:20" s="164" customFormat="1" ht="27.75" customHeight="1" x14ac:dyDescent="0.2">
      <c r="A25" s="175" t="s">
        <v>111</v>
      </c>
      <c r="B25" s="166" t="s">
        <v>91</v>
      </c>
      <c r="C25" s="188" t="s">
        <v>120</v>
      </c>
      <c r="D25" s="189"/>
      <c r="E25" s="190">
        <v>290218.95</v>
      </c>
      <c r="F25" s="190">
        <v>0</v>
      </c>
      <c r="G25" s="190">
        <v>0</v>
      </c>
      <c r="H25" s="190">
        <v>0</v>
      </c>
      <c r="I25" s="190">
        <v>0</v>
      </c>
      <c r="J25" s="190">
        <v>0</v>
      </c>
      <c r="K25" s="190">
        <v>0</v>
      </c>
      <c r="L25" s="190">
        <v>0</v>
      </c>
      <c r="M25" s="190">
        <v>49897.98</v>
      </c>
      <c r="N25" s="190">
        <v>0</v>
      </c>
      <c r="O25" s="190">
        <v>0</v>
      </c>
      <c r="P25" s="190">
        <v>0</v>
      </c>
      <c r="Q25" s="190">
        <v>0</v>
      </c>
      <c r="R25" s="190">
        <v>0</v>
      </c>
      <c r="S25" s="163"/>
    </row>
    <row r="26" spans="1:20" s="164" customFormat="1" ht="27.75" customHeight="1" x14ac:dyDescent="0.2">
      <c r="A26" s="179" t="s">
        <v>112</v>
      </c>
      <c r="B26" s="166" t="s">
        <v>92</v>
      </c>
      <c r="C26" s="195" t="s">
        <v>121</v>
      </c>
      <c r="D26" s="196"/>
      <c r="E26" s="197">
        <v>0</v>
      </c>
      <c r="F26" s="198">
        <v>0</v>
      </c>
      <c r="G26" s="198">
        <v>0</v>
      </c>
      <c r="H26" s="198">
        <v>0</v>
      </c>
      <c r="I26" s="198">
        <v>0</v>
      </c>
      <c r="J26" s="198">
        <v>0</v>
      </c>
      <c r="K26" s="198">
        <v>0</v>
      </c>
      <c r="L26" s="198">
        <v>0</v>
      </c>
      <c r="M26" s="198">
        <v>0</v>
      </c>
      <c r="N26" s="198">
        <v>0</v>
      </c>
      <c r="O26" s="198">
        <v>0</v>
      </c>
      <c r="P26" s="198">
        <v>0</v>
      </c>
      <c r="Q26" s="198">
        <v>0</v>
      </c>
      <c r="R26" s="198">
        <v>0</v>
      </c>
      <c r="S26" s="163"/>
    </row>
    <row r="27" spans="1:20" s="174" customFormat="1" ht="30" customHeight="1" x14ac:dyDescent="0.2">
      <c r="A27" s="84">
        <v>5</v>
      </c>
      <c r="B27" s="184" t="s">
        <v>100</v>
      </c>
      <c r="C27" s="240" t="s">
        <v>123</v>
      </c>
      <c r="D27" s="185">
        <v>165</v>
      </c>
      <c r="E27" s="199"/>
      <c r="F27" s="199"/>
      <c r="G27" s="200"/>
      <c r="H27" s="200"/>
      <c r="I27" s="200"/>
      <c r="J27" s="200"/>
      <c r="K27" s="200"/>
      <c r="L27" s="200"/>
      <c r="M27" s="200"/>
      <c r="N27" s="200"/>
      <c r="O27" s="200"/>
      <c r="P27" s="200"/>
      <c r="Q27" s="200"/>
      <c r="R27" s="200"/>
      <c r="S27" s="173"/>
    </row>
    <row r="28" spans="1:20" s="174" customFormat="1" ht="30" customHeight="1" x14ac:dyDescent="0.2">
      <c r="A28" s="84" t="s">
        <v>101</v>
      </c>
      <c r="B28" s="184" t="s">
        <v>102</v>
      </c>
      <c r="C28" s="241"/>
      <c r="D28" s="185">
        <v>170</v>
      </c>
      <c r="E28" s="199"/>
      <c r="F28" s="199"/>
      <c r="G28" s="200"/>
      <c r="H28" s="200"/>
      <c r="I28" s="200"/>
      <c r="J28" s="200"/>
      <c r="K28" s="200"/>
      <c r="L28" s="200"/>
      <c r="M28" s="200"/>
      <c r="N28" s="200"/>
      <c r="O28" s="200"/>
      <c r="P28" s="200"/>
      <c r="Q28" s="200"/>
      <c r="R28" s="200"/>
      <c r="S28" s="173"/>
    </row>
    <row r="29" spans="1:20" s="174" customFormat="1" ht="30" customHeight="1" x14ac:dyDescent="0.2">
      <c r="A29" s="84" t="s">
        <v>103</v>
      </c>
      <c r="B29" s="184" t="s">
        <v>104</v>
      </c>
      <c r="C29" s="242"/>
      <c r="D29" s="185">
        <v>204</v>
      </c>
      <c r="E29" s="199"/>
      <c r="F29" s="199"/>
      <c r="G29" s="200"/>
      <c r="H29" s="200"/>
      <c r="I29" s="200"/>
      <c r="J29" s="200"/>
      <c r="K29" s="200"/>
      <c r="L29" s="200"/>
      <c r="M29" s="200"/>
      <c r="N29" s="200"/>
      <c r="O29" s="200"/>
      <c r="P29" s="200"/>
      <c r="Q29" s="200"/>
      <c r="R29" s="200"/>
      <c r="S29" s="173"/>
    </row>
    <row r="30" spans="1:20" ht="46.9" customHeight="1" x14ac:dyDescent="0.2">
      <c r="A30" s="84">
        <v>6</v>
      </c>
      <c r="B30" s="184" t="s">
        <v>41</v>
      </c>
      <c r="C30" s="226" t="s">
        <v>42</v>
      </c>
      <c r="D30" s="227">
        <v>297797.84998999996</v>
      </c>
      <c r="E30" s="222">
        <v>153062.04327999998</v>
      </c>
      <c r="F30" s="222">
        <v>66272.795819999999</v>
      </c>
      <c r="G30" s="222">
        <v>9570.9677599999995</v>
      </c>
      <c r="H30" s="222">
        <v>6762.3656000000001</v>
      </c>
      <c r="I30" s="222">
        <v>1340.96774</v>
      </c>
      <c r="J30" s="222">
        <v>1173.1182799999999</v>
      </c>
      <c r="K30" s="222">
        <v>3990.3225900000002</v>
      </c>
      <c r="L30" s="222">
        <v>1339.78495</v>
      </c>
      <c r="M30" s="222">
        <v>31298.387150000002</v>
      </c>
      <c r="N30" s="222">
        <v>4056.9892499999996</v>
      </c>
      <c r="O30" s="222">
        <v>4145.1612999999998</v>
      </c>
      <c r="P30" s="222">
        <v>4737.6344200000003</v>
      </c>
      <c r="Q30" s="222">
        <v>6459.1397999999999</v>
      </c>
      <c r="R30" s="222">
        <v>3588.1720500000001</v>
      </c>
      <c r="S30" s="147"/>
    </row>
    <row r="31" spans="1:20" ht="33" customHeight="1" x14ac:dyDescent="0.2">
      <c r="A31" s="175" t="s">
        <v>43</v>
      </c>
      <c r="B31" s="166" t="s">
        <v>141</v>
      </c>
      <c r="C31" s="188" t="s">
        <v>44</v>
      </c>
      <c r="D31" s="201">
        <v>88030.58765999999</v>
      </c>
      <c r="E31" s="202">
        <v>47169.611279999997</v>
      </c>
      <c r="F31" s="202">
        <v>21581.766360000001</v>
      </c>
      <c r="G31" s="202">
        <v>2493.9802800000002</v>
      </c>
      <c r="H31" s="202">
        <v>1508.48082</v>
      </c>
      <c r="I31" s="202">
        <v>198.09899999999999</v>
      </c>
      <c r="J31" s="202">
        <v>316.95839999999998</v>
      </c>
      <c r="K31" s="202">
        <v>975.47393</v>
      </c>
      <c r="L31" s="202">
        <v>310.06799999999998</v>
      </c>
      <c r="M31" s="202">
        <v>7598.1956700000001</v>
      </c>
      <c r="N31" s="202">
        <v>1084.89348</v>
      </c>
      <c r="O31" s="202">
        <v>964.65599999999995</v>
      </c>
      <c r="P31" s="202">
        <v>1274.2640699999999</v>
      </c>
      <c r="Q31" s="202">
        <v>1710.14905</v>
      </c>
      <c r="R31" s="202">
        <v>843.99131999999997</v>
      </c>
      <c r="S31" s="147"/>
    </row>
    <row r="32" spans="1:20" ht="43.5" customHeight="1" x14ac:dyDescent="0.2">
      <c r="A32" s="203" t="s">
        <v>45</v>
      </c>
      <c r="B32" s="166" t="s">
        <v>142</v>
      </c>
      <c r="C32" s="188" t="s">
        <v>124</v>
      </c>
      <c r="D32" s="201">
        <v>151947.31811000002</v>
      </c>
      <c r="E32" s="202">
        <v>56555.144379999998</v>
      </c>
      <c r="F32" s="202">
        <v>44691.029460000005</v>
      </c>
      <c r="G32" s="202">
        <v>7076.9874799999998</v>
      </c>
      <c r="H32" s="202">
        <v>5253.8847800000003</v>
      </c>
      <c r="I32" s="202">
        <v>1142.8687400000001</v>
      </c>
      <c r="J32" s="202">
        <v>856.15987999999993</v>
      </c>
      <c r="K32" s="202">
        <v>3014.8486600000001</v>
      </c>
      <c r="L32" s="202">
        <v>1029.71695</v>
      </c>
      <c r="M32" s="202">
        <v>15217.534879999999</v>
      </c>
      <c r="N32" s="202">
        <v>2972.0957699999999</v>
      </c>
      <c r="O32" s="202">
        <v>3180.5052999999998</v>
      </c>
      <c r="P32" s="202">
        <v>3463.3703500000001</v>
      </c>
      <c r="Q32" s="202">
        <v>4748.9907499999999</v>
      </c>
      <c r="R32" s="202">
        <v>2744.18073</v>
      </c>
      <c r="S32" s="147"/>
    </row>
    <row r="33" spans="1:20" ht="20.25" customHeight="1" x14ac:dyDescent="0.2">
      <c r="A33" s="175" t="s">
        <v>88</v>
      </c>
      <c r="B33" s="166" t="s">
        <v>91</v>
      </c>
      <c r="C33" s="188" t="s">
        <v>125</v>
      </c>
      <c r="D33" s="204">
        <v>151947.31811000002</v>
      </c>
      <c r="E33" s="202">
        <v>56555.144379999998</v>
      </c>
      <c r="F33" s="202">
        <v>44691.029460000005</v>
      </c>
      <c r="G33" s="202">
        <v>7076.9874799999998</v>
      </c>
      <c r="H33" s="202">
        <v>5253.8847800000003</v>
      </c>
      <c r="I33" s="202">
        <v>1142.8687400000001</v>
      </c>
      <c r="J33" s="202">
        <v>856.15987999999993</v>
      </c>
      <c r="K33" s="202">
        <v>3014.8486600000001</v>
      </c>
      <c r="L33" s="202">
        <v>1029.71695</v>
      </c>
      <c r="M33" s="202">
        <v>15217.534879999999</v>
      </c>
      <c r="N33" s="202">
        <v>2972.0957699999999</v>
      </c>
      <c r="O33" s="202">
        <v>3180.5052999999998</v>
      </c>
      <c r="P33" s="202">
        <v>3463.3703500000001</v>
      </c>
      <c r="Q33" s="202">
        <v>4748.9907499999999</v>
      </c>
      <c r="R33" s="202">
        <v>2744.18073</v>
      </c>
      <c r="S33" s="147"/>
    </row>
    <row r="34" spans="1:20" ht="21.75" customHeight="1" x14ac:dyDescent="0.2">
      <c r="A34" s="175" t="s">
        <v>109</v>
      </c>
      <c r="B34" s="166" t="s">
        <v>92</v>
      </c>
      <c r="C34" s="188" t="s">
        <v>126</v>
      </c>
      <c r="D34" s="204">
        <v>0</v>
      </c>
      <c r="E34" s="202">
        <v>0</v>
      </c>
      <c r="F34" s="202">
        <v>0</v>
      </c>
      <c r="G34" s="202">
        <v>0</v>
      </c>
      <c r="H34" s="202">
        <v>0</v>
      </c>
      <c r="I34" s="202">
        <v>0</v>
      </c>
      <c r="J34" s="202">
        <v>0</v>
      </c>
      <c r="K34" s="202">
        <v>0</v>
      </c>
      <c r="L34" s="202">
        <v>0</v>
      </c>
      <c r="M34" s="202">
        <v>0</v>
      </c>
      <c r="N34" s="202">
        <v>0</v>
      </c>
      <c r="O34" s="202">
        <v>0</v>
      </c>
      <c r="P34" s="202">
        <v>0</v>
      </c>
      <c r="Q34" s="202">
        <v>0</v>
      </c>
      <c r="R34" s="202">
        <v>0</v>
      </c>
      <c r="S34" s="147"/>
      <c r="T34" s="144"/>
    </row>
    <row r="35" spans="1:20" ht="40.5" customHeight="1" x14ac:dyDescent="0.2">
      <c r="A35" s="205" t="s">
        <v>105</v>
      </c>
      <c r="B35" s="176" t="s">
        <v>143</v>
      </c>
      <c r="C35" s="188" t="s">
        <v>127</v>
      </c>
      <c r="D35" s="201">
        <v>57819.944220000005</v>
      </c>
      <c r="E35" s="206">
        <v>49337.287620000003</v>
      </c>
      <c r="F35" s="206">
        <v>0</v>
      </c>
      <c r="G35" s="206">
        <v>0</v>
      </c>
      <c r="H35" s="206">
        <v>0</v>
      </c>
      <c r="I35" s="206">
        <v>0</v>
      </c>
      <c r="J35" s="206">
        <v>0</v>
      </c>
      <c r="K35" s="206">
        <v>0</v>
      </c>
      <c r="L35" s="206">
        <v>0</v>
      </c>
      <c r="M35" s="206">
        <v>8482.6566000000003</v>
      </c>
      <c r="N35" s="206">
        <v>0</v>
      </c>
      <c r="O35" s="206">
        <v>0</v>
      </c>
      <c r="P35" s="206">
        <v>0</v>
      </c>
      <c r="Q35" s="206">
        <v>0</v>
      </c>
      <c r="R35" s="206">
        <v>0</v>
      </c>
      <c r="S35" s="147"/>
    </row>
    <row r="36" spans="1:20" ht="22.5" customHeight="1" x14ac:dyDescent="0.2">
      <c r="A36" s="205" t="s">
        <v>107</v>
      </c>
      <c r="B36" s="166" t="s">
        <v>91</v>
      </c>
      <c r="C36" s="188" t="s">
        <v>128</v>
      </c>
      <c r="D36" s="204">
        <v>57819.944220000005</v>
      </c>
      <c r="E36" s="202">
        <v>49337.287620000003</v>
      </c>
      <c r="F36" s="202">
        <v>0</v>
      </c>
      <c r="G36" s="202">
        <v>0</v>
      </c>
      <c r="H36" s="202">
        <v>0</v>
      </c>
      <c r="I36" s="202">
        <v>0</v>
      </c>
      <c r="J36" s="202">
        <v>0</v>
      </c>
      <c r="K36" s="202">
        <v>0</v>
      </c>
      <c r="L36" s="202">
        <v>0</v>
      </c>
      <c r="M36" s="202">
        <v>8482.6566000000003</v>
      </c>
      <c r="N36" s="202">
        <v>0</v>
      </c>
      <c r="O36" s="202">
        <v>0</v>
      </c>
      <c r="P36" s="202">
        <v>0</v>
      </c>
      <c r="Q36" s="202">
        <v>0</v>
      </c>
      <c r="R36" s="202">
        <v>0</v>
      </c>
      <c r="S36" s="147"/>
    </row>
    <row r="37" spans="1:20" ht="20.25" customHeight="1" x14ac:dyDescent="0.2">
      <c r="A37" s="179" t="s">
        <v>108</v>
      </c>
      <c r="B37" s="207" t="s">
        <v>92</v>
      </c>
      <c r="C37" s="225" t="s">
        <v>129</v>
      </c>
      <c r="D37" s="208">
        <v>0</v>
      </c>
      <c r="E37" s="209">
        <v>0</v>
      </c>
      <c r="F37" s="209">
        <v>0</v>
      </c>
      <c r="G37" s="209">
        <v>0</v>
      </c>
      <c r="H37" s="209">
        <v>0</v>
      </c>
      <c r="I37" s="209">
        <v>0</v>
      </c>
      <c r="J37" s="209">
        <v>0</v>
      </c>
      <c r="K37" s="209">
        <v>0</v>
      </c>
      <c r="L37" s="209">
        <v>0</v>
      </c>
      <c r="M37" s="209">
        <v>0</v>
      </c>
      <c r="N37" s="209">
        <v>0</v>
      </c>
      <c r="O37" s="209">
        <v>0</v>
      </c>
      <c r="P37" s="209">
        <v>0</v>
      </c>
      <c r="Q37" s="209">
        <v>0</v>
      </c>
      <c r="R37" s="209">
        <v>0</v>
      </c>
      <c r="S37" s="147"/>
    </row>
    <row r="38" spans="1:20" s="90" customFormat="1" ht="42" customHeight="1" x14ac:dyDescent="0.2">
      <c r="A38" s="84"/>
      <c r="B38" s="210" t="s">
        <v>156</v>
      </c>
      <c r="C38" s="211" t="s">
        <v>132</v>
      </c>
      <c r="D38" s="221">
        <v>276952</v>
      </c>
      <c r="E38" s="222">
        <v>142347.70000000001</v>
      </c>
      <c r="F38" s="222">
        <v>61633.7</v>
      </c>
      <c r="G38" s="222">
        <v>8901</v>
      </c>
      <c r="H38" s="222">
        <v>6289</v>
      </c>
      <c r="I38" s="222">
        <v>1247.0999999999999</v>
      </c>
      <c r="J38" s="222">
        <v>1091</v>
      </c>
      <c r="K38" s="222">
        <v>3711</v>
      </c>
      <c r="L38" s="222">
        <v>1246</v>
      </c>
      <c r="M38" s="222">
        <v>29107.5</v>
      </c>
      <c r="N38" s="222">
        <v>3773</v>
      </c>
      <c r="O38" s="222">
        <v>3855</v>
      </c>
      <c r="P38" s="222">
        <v>4406</v>
      </c>
      <c r="Q38" s="222">
        <v>6007</v>
      </c>
      <c r="R38" s="222">
        <v>3337</v>
      </c>
    </row>
    <row r="39" spans="1:20" s="90" customFormat="1" ht="32.25" customHeight="1" x14ac:dyDescent="0.2">
      <c r="A39" s="84"/>
      <c r="B39" s="210" t="s">
        <v>133</v>
      </c>
      <c r="C39" s="211" t="s">
        <v>134</v>
      </c>
      <c r="D39" s="221">
        <v>20845.849989999999</v>
      </c>
      <c r="E39" s="223">
        <v>10714.343279999999</v>
      </c>
      <c r="F39" s="224">
        <v>4639.0958199999995</v>
      </c>
      <c r="G39" s="224">
        <v>669.96776</v>
      </c>
      <c r="H39" s="224">
        <v>473.36559999999997</v>
      </c>
      <c r="I39" s="224">
        <v>93.867739999999998</v>
      </c>
      <c r="J39" s="224">
        <v>82.118279999999999</v>
      </c>
      <c r="K39" s="224">
        <v>279.32258999999999</v>
      </c>
      <c r="L39" s="224">
        <v>93.784949999999995</v>
      </c>
      <c r="M39" s="224">
        <v>2190.88715</v>
      </c>
      <c r="N39" s="224">
        <v>283.98925000000003</v>
      </c>
      <c r="O39" s="224">
        <v>290.16129999999998</v>
      </c>
      <c r="P39" s="224">
        <v>331.63441999999998</v>
      </c>
      <c r="Q39" s="224">
        <v>452.13979999999998</v>
      </c>
      <c r="R39" s="224">
        <v>251.17205000000001</v>
      </c>
    </row>
    <row r="40" spans="1:20" s="213" customFormat="1" ht="41.25" customHeight="1" x14ac:dyDescent="0.25">
      <c r="A40" s="237" t="s">
        <v>79</v>
      </c>
      <c r="B40" s="238"/>
      <c r="C40" s="238"/>
      <c r="D40" s="238"/>
      <c r="E40" s="238"/>
      <c r="F40" s="238"/>
      <c r="G40" s="238"/>
      <c r="H40" s="238"/>
      <c r="I40" s="238"/>
      <c r="J40" s="238"/>
      <c r="K40" s="238"/>
      <c r="L40" s="238"/>
      <c r="M40" s="238"/>
      <c r="N40" s="238"/>
      <c r="O40" s="238"/>
      <c r="P40" s="238"/>
      <c r="Q40" s="238"/>
      <c r="R40" s="238"/>
      <c r="S40" s="212"/>
    </row>
    <row r="41" spans="1:20" s="213" customFormat="1" ht="75" customHeight="1" x14ac:dyDescent="0.25">
      <c r="A41" s="239" t="s">
        <v>130</v>
      </c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  <c r="M41" s="239"/>
      <c r="N41" s="239"/>
      <c r="O41" s="239"/>
      <c r="P41" s="239"/>
      <c r="Q41" s="239"/>
      <c r="R41" s="239"/>
      <c r="S41" s="212"/>
    </row>
    <row r="42" spans="1:20" x14ac:dyDescent="0.2">
      <c r="D42" s="215"/>
      <c r="E42" s="216"/>
      <c r="F42" s="216"/>
      <c r="G42" s="216"/>
      <c r="H42" s="216"/>
      <c r="I42" s="216"/>
      <c r="J42" s="216"/>
      <c r="K42" s="216"/>
      <c r="L42" s="216"/>
      <c r="M42" s="216"/>
      <c r="N42" s="216"/>
      <c r="O42" s="216"/>
      <c r="P42" s="216"/>
      <c r="Q42" s="216"/>
      <c r="R42" s="216"/>
    </row>
    <row r="43" spans="1:20" x14ac:dyDescent="0.2">
      <c r="E43" s="217"/>
      <c r="F43" s="217"/>
      <c r="G43" s="216"/>
      <c r="H43" s="216"/>
      <c r="I43" s="216"/>
      <c r="J43" s="216"/>
      <c r="K43" s="216"/>
      <c r="L43" s="216"/>
      <c r="M43" s="216"/>
      <c r="N43" s="216"/>
      <c r="O43" s="216"/>
      <c r="P43" s="216"/>
      <c r="Q43" s="216"/>
      <c r="R43" s="216"/>
    </row>
  </sheetData>
  <mergeCells count="6">
    <mergeCell ref="A3:R3"/>
    <mergeCell ref="A40:R40"/>
    <mergeCell ref="A41:R41"/>
    <mergeCell ref="C27:C29"/>
    <mergeCell ref="C7:C13"/>
    <mergeCell ref="C15:C17"/>
  </mergeCells>
  <pageMargins left="0.70866141732283472" right="0.70866141732283472" top="0.74803149606299213" bottom="0.74803149606299213" header="0.31496062992125984" footer="0.31496062992125984"/>
  <pageSetup paperSize="9" scale="49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41"/>
  <sheetViews>
    <sheetView tabSelected="1" view="pageBreakPreview" zoomScale="80" zoomScaleNormal="60" zoomScaleSheetLayoutView="80" workbookViewId="0">
      <selection activeCell="L12" sqref="L12"/>
    </sheetView>
  </sheetViews>
  <sheetFormatPr defaultRowHeight="12.75" x14ac:dyDescent="0.2"/>
  <cols>
    <col min="1" max="1" width="6.7109375" style="214" customWidth="1"/>
    <col min="2" max="2" width="45.28515625" style="148" customWidth="1"/>
    <col min="3" max="3" width="19.7109375" style="148" customWidth="1"/>
    <col min="4" max="4" width="16.140625" style="144" customWidth="1"/>
    <col min="5" max="5" width="14" style="218" customWidth="1"/>
    <col min="6" max="6" width="13.140625" style="218" customWidth="1"/>
    <col min="7" max="7" width="13.7109375" style="148" customWidth="1"/>
    <col min="8" max="12" width="11.5703125" style="148" customWidth="1"/>
    <col min="13" max="13" width="12.7109375" style="148" customWidth="1"/>
    <col min="14" max="18" width="11.5703125" style="148" customWidth="1"/>
    <col min="19" max="19" width="105.85546875" style="148" customWidth="1"/>
    <col min="20" max="16384" width="9.140625" style="148"/>
  </cols>
  <sheetData>
    <row r="1" spans="1:20" x14ac:dyDescent="0.2">
      <c r="A1" s="142"/>
      <c r="B1" s="143"/>
      <c r="C1" s="143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6" t="s">
        <v>158</v>
      </c>
      <c r="S1" s="147"/>
    </row>
    <row r="2" spans="1:20" ht="17.25" customHeight="1" x14ac:dyDescent="0.2">
      <c r="A2" s="142"/>
      <c r="C2" s="143"/>
      <c r="E2" s="219"/>
      <c r="L2" s="215"/>
      <c r="M2" s="220"/>
      <c r="R2" s="151" t="s">
        <v>144</v>
      </c>
      <c r="S2" s="147"/>
    </row>
    <row r="3" spans="1:20" ht="42.75" customHeight="1" x14ac:dyDescent="0.2">
      <c r="A3" s="236" t="s">
        <v>153</v>
      </c>
      <c r="B3" s="236"/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147"/>
    </row>
    <row r="4" spans="1:20" ht="162.75" customHeight="1" x14ac:dyDescent="0.2">
      <c r="A4" s="152" t="s">
        <v>0</v>
      </c>
      <c r="B4" s="153" t="s">
        <v>1</v>
      </c>
      <c r="C4" s="153" t="s">
        <v>2</v>
      </c>
      <c r="D4" s="154" t="s">
        <v>3</v>
      </c>
      <c r="E4" s="155" t="s">
        <v>4</v>
      </c>
      <c r="F4" s="155" t="s">
        <v>5</v>
      </c>
      <c r="G4" s="156" t="s">
        <v>6</v>
      </c>
      <c r="H4" s="156" t="s">
        <v>146</v>
      </c>
      <c r="I4" s="156" t="s">
        <v>8</v>
      </c>
      <c r="J4" s="156" t="s">
        <v>147</v>
      </c>
      <c r="K4" s="156" t="s">
        <v>148</v>
      </c>
      <c r="L4" s="156" t="s">
        <v>149</v>
      </c>
      <c r="M4" s="156" t="s">
        <v>12</v>
      </c>
      <c r="N4" s="156" t="s">
        <v>13</v>
      </c>
      <c r="O4" s="156" t="s">
        <v>14</v>
      </c>
      <c r="P4" s="156" t="s">
        <v>15</v>
      </c>
      <c r="Q4" s="156" t="s">
        <v>150</v>
      </c>
      <c r="R4" s="156" t="s">
        <v>17</v>
      </c>
      <c r="S4" s="157"/>
      <c r="T4" s="90"/>
    </row>
    <row r="5" spans="1:20" s="160" customFormat="1" ht="12" customHeight="1" x14ac:dyDescent="0.2">
      <c r="A5" s="158">
        <v>1</v>
      </c>
      <c r="B5" s="91">
        <v>2</v>
      </c>
      <c r="C5" s="91">
        <v>3</v>
      </c>
      <c r="D5" s="91">
        <v>4</v>
      </c>
      <c r="E5" s="159">
        <v>5</v>
      </c>
      <c r="F5" s="159">
        <v>6</v>
      </c>
      <c r="G5" s="91">
        <v>7</v>
      </c>
      <c r="H5" s="91">
        <v>8</v>
      </c>
      <c r="I5" s="91">
        <v>9</v>
      </c>
      <c r="J5" s="158">
        <v>10</v>
      </c>
      <c r="K5" s="91">
        <v>11</v>
      </c>
      <c r="L5" s="91">
        <v>12</v>
      </c>
      <c r="M5" s="158">
        <v>13</v>
      </c>
      <c r="N5" s="91">
        <v>14</v>
      </c>
      <c r="O5" s="91">
        <v>15</v>
      </c>
      <c r="P5" s="158">
        <v>16</v>
      </c>
      <c r="Q5" s="91">
        <v>17</v>
      </c>
      <c r="R5" s="91">
        <v>18</v>
      </c>
    </row>
    <row r="6" spans="1:20" s="164" customFormat="1" ht="42" customHeight="1" x14ac:dyDescent="0.2">
      <c r="A6" s="84">
        <v>1</v>
      </c>
      <c r="B6" s="85" t="s">
        <v>131</v>
      </c>
      <c r="C6" s="86" t="s">
        <v>19</v>
      </c>
      <c r="D6" s="161">
        <v>13729.908537099998</v>
      </c>
      <c r="E6" s="162">
        <v>7292.2001949999994</v>
      </c>
      <c r="F6" s="162">
        <v>3192.9872943</v>
      </c>
      <c r="G6" s="162">
        <v>427.95479540000002</v>
      </c>
      <c r="H6" s="162">
        <v>297.937995</v>
      </c>
      <c r="I6" s="162">
        <v>65.937779000000006</v>
      </c>
      <c r="J6" s="162">
        <v>57.960118999999999</v>
      </c>
      <c r="K6" s="162">
        <v>175.98172650000001</v>
      </c>
      <c r="L6" s="162">
        <v>38.000138</v>
      </c>
      <c r="M6" s="162">
        <v>1367.9852209999999</v>
      </c>
      <c r="N6" s="162">
        <v>171.95251100000002</v>
      </c>
      <c r="O6" s="162">
        <v>167.09357439999999</v>
      </c>
      <c r="P6" s="162">
        <v>170.9795575</v>
      </c>
      <c r="Q6" s="162">
        <v>169.97591699999998</v>
      </c>
      <c r="R6" s="162">
        <v>132.961714</v>
      </c>
      <c r="S6" s="163"/>
    </row>
    <row r="7" spans="1:20" s="164" customFormat="1" ht="23.25" customHeight="1" x14ac:dyDescent="0.2">
      <c r="A7" s="165" t="s">
        <v>20</v>
      </c>
      <c r="B7" s="166" t="s">
        <v>89</v>
      </c>
      <c r="C7" s="243" t="s">
        <v>93</v>
      </c>
      <c r="D7" s="167">
        <v>3991</v>
      </c>
      <c r="E7" s="141">
        <v>2402</v>
      </c>
      <c r="F7" s="141">
        <v>798</v>
      </c>
      <c r="G7" s="140">
        <v>114</v>
      </c>
      <c r="H7" s="140">
        <v>63</v>
      </c>
      <c r="I7" s="140">
        <v>10</v>
      </c>
      <c r="J7" s="140">
        <v>16</v>
      </c>
      <c r="K7" s="140">
        <v>44</v>
      </c>
      <c r="L7" s="140">
        <v>9</v>
      </c>
      <c r="M7" s="140">
        <v>323</v>
      </c>
      <c r="N7" s="140">
        <v>47</v>
      </c>
      <c r="O7" s="140">
        <v>40</v>
      </c>
      <c r="P7" s="140">
        <v>47</v>
      </c>
      <c r="Q7" s="140">
        <v>46</v>
      </c>
      <c r="R7" s="140">
        <v>32</v>
      </c>
      <c r="S7" s="168"/>
    </row>
    <row r="8" spans="1:20" s="164" customFormat="1" ht="30" customHeight="1" x14ac:dyDescent="0.2">
      <c r="A8" s="165" t="s">
        <v>22</v>
      </c>
      <c r="B8" s="166" t="s">
        <v>94</v>
      </c>
      <c r="C8" s="244"/>
      <c r="D8" s="167">
        <v>7161.908537100001</v>
      </c>
      <c r="E8" s="141">
        <v>3315.2001949999999</v>
      </c>
      <c r="F8" s="141">
        <v>1664.9872943</v>
      </c>
      <c r="G8" s="141">
        <v>313.95479540000002</v>
      </c>
      <c r="H8" s="141">
        <v>212.937995</v>
      </c>
      <c r="I8" s="141">
        <v>55.937778999999999</v>
      </c>
      <c r="J8" s="141">
        <v>41.960118999999999</v>
      </c>
      <c r="K8" s="141">
        <v>131.98172650000001</v>
      </c>
      <c r="L8" s="141">
        <v>29.000138</v>
      </c>
      <c r="M8" s="141">
        <v>794.98522100000002</v>
      </c>
      <c r="N8" s="141">
        <v>124.952511</v>
      </c>
      <c r="O8" s="141">
        <v>127.09357439999999</v>
      </c>
      <c r="P8" s="141">
        <v>123.9795575</v>
      </c>
      <c r="Q8" s="141">
        <v>123.975917</v>
      </c>
      <c r="R8" s="141">
        <v>100.961714</v>
      </c>
      <c r="S8" s="163"/>
    </row>
    <row r="9" spans="1:20" s="164" customFormat="1" ht="23.25" customHeight="1" x14ac:dyDescent="0.2">
      <c r="A9" s="165" t="s">
        <v>113</v>
      </c>
      <c r="B9" s="166" t="s">
        <v>91</v>
      </c>
      <c r="C9" s="244"/>
      <c r="D9" s="167"/>
      <c r="E9" s="141">
        <v>3315.2001949999999</v>
      </c>
      <c r="F9" s="141">
        <v>1664.9872943</v>
      </c>
      <c r="G9" s="140">
        <v>313.95479540000002</v>
      </c>
      <c r="H9" s="140">
        <v>212.937995</v>
      </c>
      <c r="I9" s="140">
        <v>55.937778999999999</v>
      </c>
      <c r="J9" s="140">
        <v>41.960118999999999</v>
      </c>
      <c r="K9" s="140">
        <v>131.98172650000001</v>
      </c>
      <c r="L9" s="140">
        <v>29.000138</v>
      </c>
      <c r="M9" s="140">
        <v>794.98522100000002</v>
      </c>
      <c r="N9" s="140">
        <v>124.952511</v>
      </c>
      <c r="O9" s="140">
        <v>127.09357439999999</v>
      </c>
      <c r="P9" s="140">
        <v>123.9795575</v>
      </c>
      <c r="Q9" s="140">
        <v>123.975917</v>
      </c>
      <c r="R9" s="140">
        <v>100.961714</v>
      </c>
      <c r="S9" s="163"/>
    </row>
    <row r="10" spans="1:20" s="164" customFormat="1" ht="23.25" customHeight="1" x14ac:dyDescent="0.2">
      <c r="A10" s="165" t="s">
        <v>114</v>
      </c>
      <c r="B10" s="166" t="s">
        <v>92</v>
      </c>
      <c r="C10" s="244"/>
      <c r="D10" s="167"/>
      <c r="E10" s="141">
        <v>0</v>
      </c>
      <c r="F10" s="141">
        <v>0</v>
      </c>
      <c r="G10" s="140">
        <v>0</v>
      </c>
      <c r="H10" s="140">
        <v>0</v>
      </c>
      <c r="I10" s="140">
        <v>0</v>
      </c>
      <c r="J10" s="140">
        <v>0</v>
      </c>
      <c r="K10" s="140">
        <v>0</v>
      </c>
      <c r="L10" s="140">
        <v>0</v>
      </c>
      <c r="M10" s="140">
        <v>0</v>
      </c>
      <c r="N10" s="140">
        <v>0</v>
      </c>
      <c r="O10" s="140">
        <v>0</v>
      </c>
      <c r="P10" s="140">
        <v>0</v>
      </c>
      <c r="Q10" s="140">
        <v>0</v>
      </c>
      <c r="R10" s="140">
        <v>0</v>
      </c>
      <c r="S10" s="163"/>
    </row>
    <row r="11" spans="1:20" s="164" customFormat="1" ht="27.75" customHeight="1" x14ac:dyDescent="0.2">
      <c r="A11" s="165" t="s">
        <v>106</v>
      </c>
      <c r="B11" s="166" t="s">
        <v>90</v>
      </c>
      <c r="C11" s="244"/>
      <c r="D11" s="167">
        <v>2577</v>
      </c>
      <c r="E11" s="141">
        <v>1575</v>
      </c>
      <c r="F11" s="141">
        <v>730</v>
      </c>
      <c r="G11" s="141">
        <v>0</v>
      </c>
      <c r="H11" s="141">
        <v>22</v>
      </c>
      <c r="I11" s="141">
        <v>0</v>
      </c>
      <c r="J11" s="141">
        <v>0</v>
      </c>
      <c r="K11" s="141">
        <v>0</v>
      </c>
      <c r="L11" s="141">
        <v>0</v>
      </c>
      <c r="M11" s="141">
        <v>250</v>
      </c>
      <c r="N11" s="141">
        <v>0</v>
      </c>
      <c r="O11" s="141">
        <v>0</v>
      </c>
      <c r="P11" s="141">
        <v>0</v>
      </c>
      <c r="Q11" s="141">
        <v>0</v>
      </c>
      <c r="R11" s="141">
        <v>0</v>
      </c>
      <c r="S11" s="163"/>
    </row>
    <row r="12" spans="1:20" s="164" customFormat="1" ht="23.25" customHeight="1" x14ac:dyDescent="0.2">
      <c r="A12" s="165" t="s">
        <v>115</v>
      </c>
      <c r="B12" s="166" t="s">
        <v>91</v>
      </c>
      <c r="C12" s="244"/>
      <c r="D12" s="167"/>
      <c r="E12" s="141">
        <v>1575</v>
      </c>
      <c r="F12" s="141">
        <v>730</v>
      </c>
      <c r="G12" s="140">
        <v>0</v>
      </c>
      <c r="H12" s="140">
        <v>22</v>
      </c>
      <c r="I12" s="140">
        <v>0</v>
      </c>
      <c r="J12" s="140">
        <v>0</v>
      </c>
      <c r="K12" s="140">
        <v>0</v>
      </c>
      <c r="L12" s="140">
        <v>0</v>
      </c>
      <c r="M12" s="140">
        <v>250</v>
      </c>
      <c r="N12" s="140">
        <v>0</v>
      </c>
      <c r="O12" s="140">
        <v>0</v>
      </c>
      <c r="P12" s="140">
        <v>0</v>
      </c>
      <c r="Q12" s="140">
        <v>0</v>
      </c>
      <c r="R12" s="140">
        <v>0</v>
      </c>
      <c r="S12" s="163"/>
    </row>
    <row r="13" spans="1:20" s="164" customFormat="1" ht="23.25" customHeight="1" x14ac:dyDescent="0.2">
      <c r="A13" s="165" t="s">
        <v>116</v>
      </c>
      <c r="B13" s="166" t="s">
        <v>92</v>
      </c>
      <c r="C13" s="245"/>
      <c r="D13" s="167"/>
      <c r="E13" s="141">
        <v>0</v>
      </c>
      <c r="F13" s="141">
        <v>0</v>
      </c>
      <c r="G13" s="140">
        <v>0</v>
      </c>
      <c r="H13" s="140">
        <v>0</v>
      </c>
      <c r="I13" s="140">
        <v>0</v>
      </c>
      <c r="J13" s="140">
        <v>0</v>
      </c>
      <c r="K13" s="140">
        <v>0</v>
      </c>
      <c r="L13" s="140">
        <v>0</v>
      </c>
      <c r="M13" s="140">
        <v>0</v>
      </c>
      <c r="N13" s="140">
        <v>0</v>
      </c>
      <c r="O13" s="140">
        <v>0</v>
      </c>
      <c r="P13" s="140">
        <v>0</v>
      </c>
      <c r="Q13" s="140">
        <v>0</v>
      </c>
      <c r="R13" s="140">
        <v>0</v>
      </c>
      <c r="S13" s="163"/>
    </row>
    <row r="14" spans="1:20" s="174" customFormat="1" ht="33" customHeight="1" x14ac:dyDescent="0.2">
      <c r="A14" s="84">
        <v>2</v>
      </c>
      <c r="B14" s="169" t="s">
        <v>145</v>
      </c>
      <c r="C14" s="170"/>
      <c r="D14" s="171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1"/>
      <c r="R14" s="171"/>
      <c r="S14" s="173"/>
    </row>
    <row r="15" spans="1:20" s="174" customFormat="1" ht="21.75" customHeight="1" x14ac:dyDescent="0.2">
      <c r="A15" s="175" t="s">
        <v>26</v>
      </c>
      <c r="B15" s="176" t="s">
        <v>96</v>
      </c>
      <c r="C15" s="246" t="s">
        <v>93</v>
      </c>
      <c r="D15" s="177">
        <v>132.39857142857142</v>
      </c>
      <c r="E15" s="138">
        <v>105</v>
      </c>
      <c r="F15" s="138">
        <v>110</v>
      </c>
      <c r="G15" s="138">
        <v>127</v>
      </c>
      <c r="H15" s="138">
        <v>133</v>
      </c>
      <c r="I15" s="138">
        <v>95</v>
      </c>
      <c r="J15" s="138">
        <v>82.41</v>
      </c>
      <c r="K15" s="138">
        <v>128.69999999999999</v>
      </c>
      <c r="L15" s="138">
        <v>200</v>
      </c>
      <c r="M15" s="138">
        <v>136.56</v>
      </c>
      <c r="N15" s="138">
        <v>122</v>
      </c>
      <c r="O15" s="138">
        <v>135</v>
      </c>
      <c r="P15" s="138">
        <v>157.38999999999999</v>
      </c>
      <c r="Q15" s="138">
        <v>168.41</v>
      </c>
      <c r="R15" s="138">
        <v>153.11000000000001</v>
      </c>
      <c r="S15" s="173"/>
    </row>
    <row r="16" spans="1:20" s="174" customFormat="1" ht="26.25" customHeight="1" x14ac:dyDescent="0.2">
      <c r="A16" s="175" t="s">
        <v>28</v>
      </c>
      <c r="B16" s="176" t="s">
        <v>97</v>
      </c>
      <c r="C16" s="244"/>
      <c r="D16" s="177">
        <v>189.50857142857146</v>
      </c>
      <c r="E16" s="138">
        <v>168.5</v>
      </c>
      <c r="F16" s="138">
        <v>145</v>
      </c>
      <c r="G16" s="138">
        <v>193</v>
      </c>
      <c r="H16" s="138">
        <v>192</v>
      </c>
      <c r="I16" s="138">
        <v>160</v>
      </c>
      <c r="J16" s="138">
        <v>144.21</v>
      </c>
      <c r="K16" s="138">
        <v>180.4</v>
      </c>
      <c r="L16" s="138">
        <v>250</v>
      </c>
      <c r="M16" s="138">
        <v>191.18</v>
      </c>
      <c r="N16" s="138">
        <v>163</v>
      </c>
      <c r="O16" s="138">
        <v>190</v>
      </c>
      <c r="P16" s="138">
        <v>220.35</v>
      </c>
      <c r="Q16" s="138">
        <v>235.8</v>
      </c>
      <c r="R16" s="138">
        <v>219.68</v>
      </c>
      <c r="S16" s="178"/>
    </row>
    <row r="17" spans="1:20" s="174" customFormat="1" ht="26.25" customHeight="1" x14ac:dyDescent="0.2">
      <c r="A17" s="179" t="s">
        <v>95</v>
      </c>
      <c r="B17" s="180" t="s">
        <v>98</v>
      </c>
      <c r="C17" s="245"/>
      <c r="D17" s="181">
        <v>77.36999999999999</v>
      </c>
      <c r="E17" s="139">
        <v>108.5</v>
      </c>
      <c r="F17" s="139">
        <v>65</v>
      </c>
      <c r="G17" s="139">
        <v>75</v>
      </c>
      <c r="H17" s="139">
        <v>73</v>
      </c>
      <c r="I17" s="139">
        <v>60</v>
      </c>
      <c r="J17" s="139">
        <v>61.8</v>
      </c>
      <c r="K17" s="139">
        <v>55</v>
      </c>
      <c r="L17" s="139">
        <v>0</v>
      </c>
      <c r="M17" s="139">
        <v>81.93</v>
      </c>
      <c r="N17" s="139">
        <v>110</v>
      </c>
      <c r="O17" s="139">
        <v>85</v>
      </c>
      <c r="P17" s="139">
        <v>62.96</v>
      </c>
      <c r="Q17" s="139">
        <v>101.05</v>
      </c>
      <c r="R17" s="139">
        <v>66.569999999999993</v>
      </c>
      <c r="S17" s="178"/>
    </row>
    <row r="18" spans="1:20" s="174" customFormat="1" ht="55.5" customHeight="1" x14ac:dyDescent="0.2">
      <c r="A18" s="84">
        <v>3</v>
      </c>
      <c r="B18" s="85" t="s">
        <v>137</v>
      </c>
      <c r="C18" s="86" t="s">
        <v>32</v>
      </c>
      <c r="D18" s="182">
        <v>1.0429999999999999</v>
      </c>
      <c r="E18" s="183"/>
      <c r="F18" s="183"/>
      <c r="G18" s="183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73"/>
    </row>
    <row r="19" spans="1:20" s="174" customFormat="1" ht="43.5" customHeight="1" x14ac:dyDescent="0.2">
      <c r="A19" s="84">
        <v>4</v>
      </c>
      <c r="B19" s="184" t="s">
        <v>33</v>
      </c>
      <c r="C19" s="86" t="s">
        <v>34</v>
      </c>
      <c r="D19" s="185"/>
      <c r="E19" s="186">
        <v>902918.34185542481</v>
      </c>
      <c r="F19" s="186">
        <v>392980.08227503899</v>
      </c>
      <c r="G19" s="186">
        <v>56687.320153479399</v>
      </c>
      <c r="H19" s="186">
        <v>42683.474728404995</v>
      </c>
      <c r="I19" s="186">
        <v>6533.4448322150001</v>
      </c>
      <c r="J19" s="186">
        <v>4981.8826232819692</v>
      </c>
      <c r="K19" s="186">
        <v>23622.748673173646</v>
      </c>
      <c r="L19" s="186">
        <v>7926.8287867999998</v>
      </c>
      <c r="M19" s="186">
        <v>209087.14543628966</v>
      </c>
      <c r="N19" s="186">
        <v>21880.269214706001</v>
      </c>
      <c r="O19" s="186">
        <v>23527.610743392001</v>
      </c>
      <c r="P19" s="186">
        <v>28067.622874786772</v>
      </c>
      <c r="Q19" s="186">
        <v>29856.546881794704</v>
      </c>
      <c r="R19" s="186">
        <v>21233.152055853221</v>
      </c>
      <c r="S19" s="173"/>
      <c r="T19" s="187"/>
    </row>
    <row r="20" spans="1:20" s="164" customFormat="1" ht="22.5" customHeight="1" x14ac:dyDescent="0.2">
      <c r="A20" s="175" t="s">
        <v>35</v>
      </c>
      <c r="B20" s="176" t="s">
        <v>138</v>
      </c>
      <c r="C20" s="188" t="s">
        <v>36</v>
      </c>
      <c r="D20" s="189"/>
      <c r="E20" s="190">
        <v>263055.02999999997</v>
      </c>
      <c r="F20" s="190">
        <v>91554.54</v>
      </c>
      <c r="G20" s="190">
        <v>15100.553999999998</v>
      </c>
      <c r="H20" s="190">
        <v>8739.2969999999987</v>
      </c>
      <c r="I20" s="190">
        <v>990.84999999999991</v>
      </c>
      <c r="J20" s="190">
        <v>1375.2580799999998</v>
      </c>
      <c r="K20" s="190">
        <v>5906.3003999999992</v>
      </c>
      <c r="L20" s="190">
        <v>1877.3999999999999</v>
      </c>
      <c r="M20" s="190">
        <v>46005.561839999995</v>
      </c>
      <c r="N20" s="190">
        <v>5980.5619999999999</v>
      </c>
      <c r="O20" s="190">
        <v>5632.2</v>
      </c>
      <c r="P20" s="190">
        <v>7715.4151899999988</v>
      </c>
      <c r="Q20" s="190">
        <v>8079.9749799999991</v>
      </c>
      <c r="R20" s="190">
        <v>5110.1993600000005</v>
      </c>
    </row>
    <row r="21" spans="1:20" s="164" customFormat="1" ht="28.5" customHeight="1" x14ac:dyDescent="0.2">
      <c r="A21" s="191" t="s">
        <v>37</v>
      </c>
      <c r="B21" s="176" t="s">
        <v>139</v>
      </c>
      <c r="C21" s="188" t="s">
        <v>119</v>
      </c>
      <c r="D21" s="192"/>
      <c r="E21" s="193">
        <v>363064.14935542492</v>
      </c>
      <c r="F21" s="193">
        <v>191023.992275039</v>
      </c>
      <c r="G21" s="193">
        <v>41586.766153479402</v>
      </c>
      <c r="H21" s="193">
        <v>29538.545728404999</v>
      </c>
      <c r="I21" s="193">
        <v>5542.5948322149998</v>
      </c>
      <c r="J21" s="193">
        <v>3606.6245432819696</v>
      </c>
      <c r="K21" s="193">
        <v>17716.448273173646</v>
      </c>
      <c r="L21" s="193">
        <v>6049.4287868000001</v>
      </c>
      <c r="M21" s="193">
        <v>113231.39859628968</v>
      </c>
      <c r="N21" s="193">
        <v>15899.707214705999</v>
      </c>
      <c r="O21" s="193">
        <v>17895.410743392</v>
      </c>
      <c r="P21" s="193">
        <v>20352.207684786772</v>
      </c>
      <c r="Q21" s="193">
        <v>21776.571901794705</v>
      </c>
      <c r="R21" s="193">
        <v>16122.952695853221</v>
      </c>
    </row>
    <row r="22" spans="1:20" s="164" customFormat="1" ht="28.5" customHeight="1" x14ac:dyDescent="0.2">
      <c r="A22" s="194" t="s">
        <v>87</v>
      </c>
      <c r="B22" s="166" t="s">
        <v>91</v>
      </c>
      <c r="C22" s="188" t="s">
        <v>117</v>
      </c>
      <c r="D22" s="192"/>
      <c r="E22" s="193">
        <v>363064.14935542492</v>
      </c>
      <c r="F22" s="193">
        <v>191023.992275039</v>
      </c>
      <c r="G22" s="193">
        <v>41586.766153479402</v>
      </c>
      <c r="H22" s="193">
        <v>29538.545728404999</v>
      </c>
      <c r="I22" s="193">
        <v>5542.5948322149998</v>
      </c>
      <c r="J22" s="193">
        <v>3606.6245432819696</v>
      </c>
      <c r="K22" s="193">
        <v>17716.448273173646</v>
      </c>
      <c r="L22" s="193">
        <v>6049.4287868000001</v>
      </c>
      <c r="M22" s="193">
        <v>113231.39859628968</v>
      </c>
      <c r="N22" s="193">
        <v>15899.707214705999</v>
      </c>
      <c r="O22" s="193">
        <v>17895.410743392</v>
      </c>
      <c r="P22" s="193">
        <v>20352.207684786772</v>
      </c>
      <c r="Q22" s="193">
        <v>21776.571901794705</v>
      </c>
      <c r="R22" s="193">
        <v>16122.952695853221</v>
      </c>
    </row>
    <row r="23" spans="1:20" s="164" customFormat="1" ht="28.5" customHeight="1" x14ac:dyDescent="0.2">
      <c r="A23" s="191" t="s">
        <v>110</v>
      </c>
      <c r="B23" s="166" t="s">
        <v>92</v>
      </c>
      <c r="C23" s="188" t="s">
        <v>118</v>
      </c>
      <c r="D23" s="192"/>
      <c r="E23" s="193">
        <v>0</v>
      </c>
      <c r="F23" s="193">
        <v>0</v>
      </c>
      <c r="G23" s="193">
        <v>0</v>
      </c>
      <c r="H23" s="193">
        <v>0</v>
      </c>
      <c r="I23" s="193">
        <v>0</v>
      </c>
      <c r="J23" s="193">
        <v>0</v>
      </c>
      <c r="K23" s="193">
        <v>0</v>
      </c>
      <c r="L23" s="193">
        <v>0</v>
      </c>
      <c r="M23" s="193">
        <v>0</v>
      </c>
      <c r="N23" s="193">
        <v>0</v>
      </c>
      <c r="O23" s="193">
        <v>0</v>
      </c>
      <c r="P23" s="193">
        <v>0</v>
      </c>
      <c r="Q23" s="193">
        <v>0</v>
      </c>
      <c r="R23" s="193">
        <v>0</v>
      </c>
    </row>
    <row r="24" spans="1:20" s="164" customFormat="1" ht="27.75" customHeight="1" x14ac:dyDescent="0.2">
      <c r="A24" s="175" t="s">
        <v>99</v>
      </c>
      <c r="B24" s="176" t="s">
        <v>140</v>
      </c>
      <c r="C24" s="188" t="s">
        <v>122</v>
      </c>
      <c r="D24" s="189"/>
      <c r="E24" s="190">
        <v>276799.16249999998</v>
      </c>
      <c r="F24" s="193">
        <v>110401.54999999999</v>
      </c>
      <c r="G24" s="193">
        <v>0</v>
      </c>
      <c r="H24" s="193">
        <v>4405.6319999999996</v>
      </c>
      <c r="I24" s="193">
        <v>0</v>
      </c>
      <c r="J24" s="193">
        <v>0</v>
      </c>
      <c r="K24" s="193">
        <v>0</v>
      </c>
      <c r="L24" s="193">
        <v>0</v>
      </c>
      <c r="M24" s="193">
        <v>49850.184999999998</v>
      </c>
      <c r="N24" s="193">
        <v>0</v>
      </c>
      <c r="O24" s="193">
        <v>0</v>
      </c>
      <c r="P24" s="193">
        <v>0</v>
      </c>
      <c r="Q24" s="193">
        <v>0</v>
      </c>
      <c r="R24" s="193">
        <v>0</v>
      </c>
      <c r="S24" s="163"/>
    </row>
    <row r="25" spans="1:20" s="164" customFormat="1" ht="27.75" customHeight="1" x14ac:dyDescent="0.2">
      <c r="A25" s="175" t="s">
        <v>111</v>
      </c>
      <c r="B25" s="166" t="s">
        <v>91</v>
      </c>
      <c r="C25" s="188" t="s">
        <v>120</v>
      </c>
      <c r="D25" s="189"/>
      <c r="E25" s="190">
        <v>276799.16249999998</v>
      </c>
      <c r="F25" s="190">
        <v>110401.54999999999</v>
      </c>
      <c r="G25" s="190">
        <v>0</v>
      </c>
      <c r="H25" s="190">
        <v>4405.6319999999996</v>
      </c>
      <c r="I25" s="190">
        <v>0</v>
      </c>
      <c r="J25" s="190">
        <v>0</v>
      </c>
      <c r="K25" s="190">
        <v>0</v>
      </c>
      <c r="L25" s="190">
        <v>0</v>
      </c>
      <c r="M25" s="190">
        <v>49850.184999999998</v>
      </c>
      <c r="N25" s="190">
        <v>0</v>
      </c>
      <c r="O25" s="190">
        <v>0</v>
      </c>
      <c r="P25" s="190">
        <v>0</v>
      </c>
      <c r="Q25" s="190">
        <v>0</v>
      </c>
      <c r="R25" s="190">
        <v>0</v>
      </c>
      <c r="S25" s="163"/>
    </row>
    <row r="26" spans="1:20" s="164" customFormat="1" ht="27.75" customHeight="1" x14ac:dyDescent="0.2">
      <c r="A26" s="179" t="s">
        <v>112</v>
      </c>
      <c r="B26" s="166" t="s">
        <v>92</v>
      </c>
      <c r="C26" s="195" t="s">
        <v>121</v>
      </c>
      <c r="D26" s="196"/>
      <c r="E26" s="197">
        <v>0</v>
      </c>
      <c r="F26" s="198">
        <v>0</v>
      </c>
      <c r="G26" s="198">
        <v>0</v>
      </c>
      <c r="H26" s="198">
        <v>0</v>
      </c>
      <c r="I26" s="198">
        <v>0</v>
      </c>
      <c r="J26" s="198">
        <v>0</v>
      </c>
      <c r="K26" s="198">
        <v>0</v>
      </c>
      <c r="L26" s="198">
        <v>0</v>
      </c>
      <c r="M26" s="198">
        <v>0</v>
      </c>
      <c r="N26" s="198">
        <v>0</v>
      </c>
      <c r="O26" s="198">
        <v>0</v>
      </c>
      <c r="P26" s="198">
        <v>0</v>
      </c>
      <c r="Q26" s="198">
        <v>0</v>
      </c>
      <c r="R26" s="198">
        <v>0</v>
      </c>
      <c r="S26" s="163"/>
    </row>
    <row r="27" spans="1:20" s="174" customFormat="1" ht="30" customHeight="1" x14ac:dyDescent="0.2">
      <c r="A27" s="84">
        <v>5</v>
      </c>
      <c r="B27" s="184" t="s">
        <v>100</v>
      </c>
      <c r="C27" s="240" t="s">
        <v>123</v>
      </c>
      <c r="D27" s="185">
        <v>165</v>
      </c>
      <c r="E27" s="199"/>
      <c r="F27" s="199"/>
      <c r="G27" s="200"/>
      <c r="H27" s="200"/>
      <c r="I27" s="200"/>
      <c r="J27" s="200"/>
      <c r="K27" s="200"/>
      <c r="L27" s="200"/>
      <c r="M27" s="200"/>
      <c r="N27" s="200"/>
      <c r="O27" s="200"/>
      <c r="P27" s="200"/>
      <c r="Q27" s="200"/>
      <c r="R27" s="200"/>
      <c r="S27" s="173"/>
    </row>
    <row r="28" spans="1:20" s="174" customFormat="1" ht="30" customHeight="1" x14ac:dyDescent="0.2">
      <c r="A28" s="84" t="s">
        <v>101</v>
      </c>
      <c r="B28" s="184" t="s">
        <v>102</v>
      </c>
      <c r="C28" s="241"/>
      <c r="D28" s="185">
        <v>170</v>
      </c>
      <c r="E28" s="199"/>
      <c r="F28" s="199"/>
      <c r="G28" s="200"/>
      <c r="H28" s="200"/>
      <c r="I28" s="200"/>
      <c r="J28" s="200"/>
      <c r="K28" s="200"/>
      <c r="L28" s="200"/>
      <c r="M28" s="200"/>
      <c r="N28" s="200"/>
      <c r="O28" s="200"/>
      <c r="P28" s="200"/>
      <c r="Q28" s="200"/>
      <c r="R28" s="200"/>
      <c r="S28" s="173"/>
    </row>
    <row r="29" spans="1:20" s="174" customFormat="1" ht="30" customHeight="1" x14ac:dyDescent="0.2">
      <c r="A29" s="84" t="s">
        <v>103</v>
      </c>
      <c r="B29" s="184" t="s">
        <v>104</v>
      </c>
      <c r="C29" s="242"/>
      <c r="D29" s="185">
        <v>204</v>
      </c>
      <c r="E29" s="199"/>
      <c r="F29" s="199"/>
      <c r="G29" s="200"/>
      <c r="H29" s="200"/>
      <c r="I29" s="200"/>
      <c r="J29" s="200"/>
      <c r="K29" s="200"/>
      <c r="L29" s="200"/>
      <c r="M29" s="200"/>
      <c r="N29" s="200"/>
      <c r="O29" s="200"/>
      <c r="P29" s="200"/>
      <c r="Q29" s="200"/>
      <c r="R29" s="200"/>
      <c r="S29" s="173"/>
    </row>
    <row r="30" spans="1:20" ht="46.9" customHeight="1" x14ac:dyDescent="0.2">
      <c r="A30" s="84">
        <v>6</v>
      </c>
      <c r="B30" s="184" t="s">
        <v>41</v>
      </c>
      <c r="C30" s="226" t="s">
        <v>42</v>
      </c>
      <c r="D30" s="227">
        <v>298902.50000000012</v>
      </c>
      <c r="E30" s="222">
        <v>152180.90909</v>
      </c>
      <c r="F30" s="222">
        <v>66348.863629999993</v>
      </c>
      <c r="G30" s="222">
        <v>9561.3636299999998</v>
      </c>
      <c r="H30" s="222">
        <v>7212.5000000000009</v>
      </c>
      <c r="I30" s="222">
        <v>1105.68182</v>
      </c>
      <c r="J30" s="222">
        <v>839.77272999999991</v>
      </c>
      <c r="K30" s="222">
        <v>3986.36364</v>
      </c>
      <c r="L30" s="222">
        <v>1338.63636</v>
      </c>
      <c r="M30" s="222">
        <v>35314.772730000004</v>
      </c>
      <c r="N30" s="222">
        <v>3689.7727300000001</v>
      </c>
      <c r="O30" s="222">
        <v>3971.5909099999999</v>
      </c>
      <c r="P30" s="222">
        <v>4732.9545500000004</v>
      </c>
      <c r="Q30" s="222">
        <v>5035.2272700000003</v>
      </c>
      <c r="R30" s="222">
        <v>3584.0909100000003</v>
      </c>
      <c r="S30" s="147"/>
    </row>
    <row r="31" spans="1:20" ht="33" customHeight="1" x14ac:dyDescent="0.2">
      <c r="A31" s="175" t="s">
        <v>43</v>
      </c>
      <c r="B31" s="166" t="s">
        <v>141</v>
      </c>
      <c r="C31" s="188" t="s">
        <v>44</v>
      </c>
      <c r="D31" s="201">
        <v>77075.318570000003</v>
      </c>
      <c r="E31" s="202">
        <v>43404.079949999999</v>
      </c>
      <c r="F31" s="202">
        <v>15106.499100000001</v>
      </c>
      <c r="G31" s="202">
        <v>2491.59141</v>
      </c>
      <c r="H31" s="202">
        <v>1441.9840099999999</v>
      </c>
      <c r="I31" s="202">
        <v>163.49025</v>
      </c>
      <c r="J31" s="202">
        <v>226.91757999999999</v>
      </c>
      <c r="K31" s="202">
        <v>974.53957000000003</v>
      </c>
      <c r="L31" s="202">
        <v>309.77100000000002</v>
      </c>
      <c r="M31" s="202">
        <v>7590.9177</v>
      </c>
      <c r="N31" s="202">
        <v>986.79273000000001</v>
      </c>
      <c r="O31" s="202">
        <v>929.31299999999999</v>
      </c>
      <c r="P31" s="202">
        <v>1273.04351</v>
      </c>
      <c r="Q31" s="202">
        <v>1333.19587</v>
      </c>
      <c r="R31" s="202">
        <v>843.18289000000004</v>
      </c>
      <c r="S31" s="147"/>
    </row>
    <row r="32" spans="1:20" ht="43.5" customHeight="1" x14ac:dyDescent="0.2">
      <c r="A32" s="203" t="s">
        <v>45</v>
      </c>
      <c r="B32" s="166" t="s">
        <v>142</v>
      </c>
      <c r="C32" s="188" t="s">
        <v>124</v>
      </c>
      <c r="D32" s="201">
        <v>146779.48295000003</v>
      </c>
      <c r="E32" s="202">
        <v>61720.90539</v>
      </c>
      <c r="F32" s="202">
        <v>32474.078689999998</v>
      </c>
      <c r="G32" s="202">
        <v>7069.7722199999998</v>
      </c>
      <c r="H32" s="202">
        <v>5021.5585500000007</v>
      </c>
      <c r="I32" s="202">
        <v>942.19157000000007</v>
      </c>
      <c r="J32" s="202">
        <v>612.85514999999998</v>
      </c>
      <c r="K32" s="202">
        <v>3011.8240700000001</v>
      </c>
      <c r="L32" s="202">
        <v>1028.86536</v>
      </c>
      <c r="M32" s="202">
        <v>19249.32358</v>
      </c>
      <c r="N32" s="202">
        <v>2702.98</v>
      </c>
      <c r="O32" s="202">
        <v>3042.2779099999998</v>
      </c>
      <c r="P32" s="202">
        <v>3459.91104</v>
      </c>
      <c r="Q32" s="202">
        <v>3702.0314000000003</v>
      </c>
      <c r="R32" s="202">
        <v>2740.9080200000003</v>
      </c>
      <c r="S32" s="147"/>
    </row>
    <row r="33" spans="1:20" ht="20.25" customHeight="1" x14ac:dyDescent="0.2">
      <c r="A33" s="175" t="s">
        <v>88</v>
      </c>
      <c r="B33" s="166" t="s">
        <v>91</v>
      </c>
      <c r="C33" s="188" t="s">
        <v>125</v>
      </c>
      <c r="D33" s="204">
        <v>146779.48295000003</v>
      </c>
      <c r="E33" s="202">
        <v>61720.90539</v>
      </c>
      <c r="F33" s="202">
        <v>32474.078689999998</v>
      </c>
      <c r="G33" s="202">
        <v>7069.7722199999998</v>
      </c>
      <c r="H33" s="202">
        <v>5021.5585500000007</v>
      </c>
      <c r="I33" s="202">
        <v>942.19157000000007</v>
      </c>
      <c r="J33" s="202">
        <v>612.85514999999998</v>
      </c>
      <c r="K33" s="202">
        <v>3011.8240700000001</v>
      </c>
      <c r="L33" s="202">
        <v>1028.86536</v>
      </c>
      <c r="M33" s="202">
        <v>19249.32358</v>
      </c>
      <c r="N33" s="202">
        <v>2702.98</v>
      </c>
      <c r="O33" s="202">
        <v>3042.2779099999998</v>
      </c>
      <c r="P33" s="202">
        <v>3459.91104</v>
      </c>
      <c r="Q33" s="202">
        <v>3702.0314000000003</v>
      </c>
      <c r="R33" s="202">
        <v>2740.9080200000003</v>
      </c>
      <c r="S33" s="147"/>
    </row>
    <row r="34" spans="1:20" ht="21.75" customHeight="1" x14ac:dyDescent="0.2">
      <c r="A34" s="175" t="s">
        <v>109</v>
      </c>
      <c r="B34" s="166" t="s">
        <v>92</v>
      </c>
      <c r="C34" s="188" t="s">
        <v>126</v>
      </c>
      <c r="D34" s="204">
        <v>0</v>
      </c>
      <c r="E34" s="202">
        <v>0</v>
      </c>
      <c r="F34" s="202">
        <v>0</v>
      </c>
      <c r="G34" s="202">
        <v>0</v>
      </c>
      <c r="H34" s="202">
        <v>0</v>
      </c>
      <c r="I34" s="202">
        <v>0</v>
      </c>
      <c r="J34" s="202">
        <v>0</v>
      </c>
      <c r="K34" s="202">
        <v>0</v>
      </c>
      <c r="L34" s="202">
        <v>0</v>
      </c>
      <c r="M34" s="202">
        <v>0</v>
      </c>
      <c r="N34" s="202">
        <v>0</v>
      </c>
      <c r="O34" s="202">
        <v>0</v>
      </c>
      <c r="P34" s="202">
        <v>0</v>
      </c>
      <c r="Q34" s="202">
        <v>0</v>
      </c>
      <c r="R34" s="202">
        <v>0</v>
      </c>
      <c r="S34" s="147"/>
      <c r="T34" s="144"/>
    </row>
    <row r="35" spans="1:20" ht="40.5" customHeight="1" x14ac:dyDescent="0.2">
      <c r="A35" s="205" t="s">
        <v>105</v>
      </c>
      <c r="B35" s="176" t="s">
        <v>143</v>
      </c>
      <c r="C35" s="188" t="s">
        <v>127</v>
      </c>
      <c r="D35" s="201">
        <v>75047.698479999992</v>
      </c>
      <c r="E35" s="206">
        <v>47055.923750000002</v>
      </c>
      <c r="F35" s="206">
        <v>18768.28584</v>
      </c>
      <c r="G35" s="206">
        <v>0</v>
      </c>
      <c r="H35" s="206">
        <v>748.95744000000002</v>
      </c>
      <c r="I35" s="206">
        <v>0</v>
      </c>
      <c r="J35" s="206">
        <v>0</v>
      </c>
      <c r="K35" s="206">
        <v>0</v>
      </c>
      <c r="L35" s="206">
        <v>0</v>
      </c>
      <c r="M35" s="206">
        <v>8474.5314500000004</v>
      </c>
      <c r="N35" s="206">
        <v>0</v>
      </c>
      <c r="O35" s="206">
        <v>0</v>
      </c>
      <c r="P35" s="206">
        <v>0</v>
      </c>
      <c r="Q35" s="206">
        <v>0</v>
      </c>
      <c r="R35" s="206">
        <v>0</v>
      </c>
      <c r="S35" s="147"/>
    </row>
    <row r="36" spans="1:20" ht="22.5" customHeight="1" x14ac:dyDescent="0.2">
      <c r="A36" s="205" t="s">
        <v>107</v>
      </c>
      <c r="B36" s="166" t="s">
        <v>91</v>
      </c>
      <c r="C36" s="188" t="s">
        <v>128</v>
      </c>
      <c r="D36" s="204">
        <v>75047.698479999992</v>
      </c>
      <c r="E36" s="202">
        <v>47055.923750000002</v>
      </c>
      <c r="F36" s="202">
        <v>18768.28584</v>
      </c>
      <c r="G36" s="202">
        <v>0</v>
      </c>
      <c r="H36" s="202">
        <v>748.95744000000002</v>
      </c>
      <c r="I36" s="202">
        <v>0</v>
      </c>
      <c r="J36" s="202">
        <v>0</v>
      </c>
      <c r="K36" s="202">
        <v>0</v>
      </c>
      <c r="L36" s="202">
        <v>0</v>
      </c>
      <c r="M36" s="202">
        <v>8474.5314500000004</v>
      </c>
      <c r="N36" s="202">
        <v>0</v>
      </c>
      <c r="O36" s="202">
        <v>0</v>
      </c>
      <c r="P36" s="202">
        <v>0</v>
      </c>
      <c r="Q36" s="202">
        <v>0</v>
      </c>
      <c r="R36" s="202">
        <v>0</v>
      </c>
      <c r="S36" s="147"/>
    </row>
    <row r="37" spans="1:20" ht="20.25" customHeight="1" x14ac:dyDescent="0.2">
      <c r="A37" s="179" t="s">
        <v>108</v>
      </c>
      <c r="B37" s="207" t="s">
        <v>92</v>
      </c>
      <c r="C37" s="225" t="s">
        <v>129</v>
      </c>
      <c r="D37" s="208">
        <v>0</v>
      </c>
      <c r="E37" s="209">
        <v>0</v>
      </c>
      <c r="F37" s="209">
        <v>0</v>
      </c>
      <c r="G37" s="209">
        <v>0</v>
      </c>
      <c r="H37" s="209">
        <v>0</v>
      </c>
      <c r="I37" s="209">
        <v>0</v>
      </c>
      <c r="J37" s="209">
        <v>0</v>
      </c>
      <c r="K37" s="209">
        <v>0</v>
      </c>
      <c r="L37" s="209">
        <v>0</v>
      </c>
      <c r="M37" s="209">
        <v>0</v>
      </c>
      <c r="N37" s="209">
        <v>0</v>
      </c>
      <c r="O37" s="209">
        <v>0</v>
      </c>
      <c r="P37" s="209">
        <v>0</v>
      </c>
      <c r="Q37" s="209">
        <v>0</v>
      </c>
      <c r="R37" s="209">
        <v>0</v>
      </c>
      <c r="S37" s="147"/>
    </row>
    <row r="38" spans="1:20" s="90" customFormat="1" ht="32.25" customHeight="1" x14ac:dyDescent="0.2">
      <c r="A38" s="84"/>
      <c r="B38" s="210" t="s">
        <v>156</v>
      </c>
      <c r="C38" s="211" t="s">
        <v>151</v>
      </c>
      <c r="D38" s="221">
        <v>263034.2</v>
      </c>
      <c r="E38" s="222">
        <v>133919.20000000001</v>
      </c>
      <c r="F38" s="222">
        <v>58387</v>
      </c>
      <c r="G38" s="222">
        <v>8414</v>
      </c>
      <c r="H38" s="222">
        <v>6347</v>
      </c>
      <c r="I38" s="222">
        <v>973</v>
      </c>
      <c r="J38" s="222">
        <v>739</v>
      </c>
      <c r="K38" s="222">
        <v>3508</v>
      </c>
      <c r="L38" s="222">
        <v>1178</v>
      </c>
      <c r="M38" s="222">
        <v>31077</v>
      </c>
      <c r="N38" s="222">
        <v>3247</v>
      </c>
      <c r="O38" s="222">
        <v>3495</v>
      </c>
      <c r="P38" s="222">
        <v>4165</v>
      </c>
      <c r="Q38" s="222">
        <v>4431</v>
      </c>
      <c r="R38" s="222">
        <v>3154</v>
      </c>
    </row>
    <row r="39" spans="1:20" s="90" customFormat="1" ht="32.25" customHeight="1" x14ac:dyDescent="0.2">
      <c r="A39" s="84"/>
      <c r="B39" s="210" t="s">
        <v>133</v>
      </c>
      <c r="C39" s="211" t="s">
        <v>152</v>
      </c>
      <c r="D39" s="221">
        <v>35868.300000000003</v>
      </c>
      <c r="E39" s="222">
        <v>18261.70909</v>
      </c>
      <c r="F39" s="222">
        <v>7961.8636299999998</v>
      </c>
      <c r="G39" s="222">
        <v>1147.3636300000001</v>
      </c>
      <c r="H39" s="222">
        <v>865.5</v>
      </c>
      <c r="I39" s="222">
        <v>132.68181999999999</v>
      </c>
      <c r="J39" s="222">
        <v>100.77273</v>
      </c>
      <c r="K39" s="222">
        <v>478.36363999999998</v>
      </c>
      <c r="L39" s="222">
        <v>160.63636</v>
      </c>
      <c r="M39" s="222">
        <v>4237.7727299999997</v>
      </c>
      <c r="N39" s="222">
        <v>442.77273000000002</v>
      </c>
      <c r="O39" s="222">
        <v>476.59091000000001</v>
      </c>
      <c r="P39" s="222">
        <v>567.95455000000004</v>
      </c>
      <c r="Q39" s="222">
        <v>604.22726999999998</v>
      </c>
      <c r="R39" s="222">
        <v>430.09091000000001</v>
      </c>
    </row>
    <row r="40" spans="1:20" s="213" customFormat="1" ht="33.75" customHeight="1" x14ac:dyDescent="0.25">
      <c r="A40" s="237" t="s">
        <v>79</v>
      </c>
      <c r="B40" s="238"/>
      <c r="C40" s="238"/>
      <c r="D40" s="238"/>
      <c r="E40" s="238"/>
      <c r="F40" s="238"/>
      <c r="G40" s="238"/>
      <c r="H40" s="238"/>
      <c r="I40" s="238"/>
      <c r="J40" s="238"/>
      <c r="K40" s="238"/>
      <c r="L40" s="238"/>
      <c r="M40" s="238"/>
      <c r="N40" s="238"/>
      <c r="O40" s="238"/>
      <c r="P40" s="238"/>
      <c r="Q40" s="238"/>
      <c r="R40" s="238"/>
      <c r="S40" s="212"/>
    </row>
    <row r="41" spans="1:20" s="213" customFormat="1" ht="81.75" customHeight="1" x14ac:dyDescent="0.25">
      <c r="A41" s="239" t="s">
        <v>154</v>
      </c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  <c r="M41" s="239"/>
      <c r="N41" s="239"/>
      <c r="O41" s="239"/>
      <c r="P41" s="239"/>
      <c r="Q41" s="239"/>
      <c r="R41" s="239"/>
      <c r="S41" s="212"/>
    </row>
  </sheetData>
  <mergeCells count="6">
    <mergeCell ref="A41:R41"/>
    <mergeCell ref="A3:R3"/>
    <mergeCell ref="C7:C13"/>
    <mergeCell ref="C15:C17"/>
    <mergeCell ref="C27:C29"/>
    <mergeCell ref="A40:R40"/>
  </mergeCells>
  <pageMargins left="0.70866141732283472" right="0.70866141732283472" top="0.74803149606299213" bottom="0.74803149606299213" header="0.31496062992125984" footer="0.31496062992125984"/>
  <pageSetup paperSize="9" scale="49" fitToWidth="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46"/>
  <sheetViews>
    <sheetView view="pageBreakPreview" topLeftCell="A4" zoomScale="90" zoomScaleNormal="55" zoomScaleSheetLayoutView="90" workbookViewId="0">
      <selection activeCell="D15" sqref="D15"/>
    </sheetView>
  </sheetViews>
  <sheetFormatPr defaultRowHeight="12.75" x14ac:dyDescent="0.2"/>
  <cols>
    <col min="1" max="1" width="5.42578125" style="129" customWidth="1"/>
    <col min="2" max="2" width="45.28515625" style="5" customWidth="1"/>
    <col min="3" max="3" width="17.85546875" style="5" customWidth="1"/>
    <col min="4" max="4" width="12.28515625" style="3" customWidth="1"/>
    <col min="5" max="5" width="12.28515625" style="4" customWidth="1"/>
    <col min="6" max="6" width="11" style="4" customWidth="1"/>
    <col min="7" max="7" width="11" style="5" bestFit="1" customWidth="1"/>
    <col min="8" max="8" width="11" style="5" customWidth="1"/>
    <col min="9" max="9" width="9.7109375" style="5" bestFit="1" customWidth="1"/>
    <col min="10" max="10" width="11" style="5" customWidth="1"/>
    <col min="11" max="11" width="11" style="5" bestFit="1" customWidth="1"/>
    <col min="12" max="12" width="9.7109375" style="5" customWidth="1"/>
    <col min="13" max="13" width="11" style="5" bestFit="1" customWidth="1"/>
    <col min="14" max="14" width="9.7109375" style="5" customWidth="1"/>
    <col min="15" max="16" width="11" style="5" customWidth="1"/>
    <col min="17" max="17" width="12.85546875" style="5" customWidth="1"/>
    <col min="18" max="18" width="17" style="5" customWidth="1"/>
    <col min="19" max="16384" width="9.140625" style="5"/>
  </cols>
  <sheetData>
    <row r="1" spans="1:20" ht="12.75" customHeight="1" x14ac:dyDescent="0.2">
      <c r="A1" s="1"/>
      <c r="B1" s="2"/>
      <c r="C1" s="2"/>
      <c r="P1" s="229" t="s">
        <v>85</v>
      </c>
      <c r="Q1" s="229"/>
      <c r="R1" s="229"/>
      <c r="S1" s="6"/>
    </row>
    <row r="2" spans="1:20" ht="77.25" customHeight="1" x14ac:dyDescent="0.2">
      <c r="A2" s="1"/>
      <c r="C2" s="2"/>
      <c r="P2" s="229"/>
      <c r="Q2" s="229"/>
      <c r="R2" s="229"/>
      <c r="S2" s="6"/>
    </row>
    <row r="3" spans="1:20" ht="58.5" customHeight="1" x14ac:dyDescent="0.2">
      <c r="A3" s="230" t="s">
        <v>81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6"/>
    </row>
    <row r="4" spans="1:20" ht="6.75" customHeight="1" x14ac:dyDescent="0.2">
      <c r="A4" s="7"/>
      <c r="B4" s="8"/>
      <c r="C4" s="8"/>
      <c r="D4" s="9"/>
      <c r="E4" s="10"/>
      <c r="F4" s="10"/>
      <c r="G4" s="11"/>
      <c r="H4" s="11"/>
      <c r="I4" s="11"/>
      <c r="J4" s="12"/>
      <c r="K4" s="11"/>
      <c r="L4" s="11"/>
      <c r="M4" s="11"/>
      <c r="N4" s="11"/>
      <c r="O4" s="11"/>
      <c r="P4" s="11"/>
      <c r="Q4" s="11"/>
      <c r="R4" s="11"/>
      <c r="S4" s="6"/>
    </row>
    <row r="5" spans="1:20" ht="162.75" customHeight="1" x14ac:dyDescent="0.2">
      <c r="A5" s="13" t="s">
        <v>0</v>
      </c>
      <c r="B5" s="14" t="s">
        <v>1</v>
      </c>
      <c r="C5" s="14" t="s">
        <v>2</v>
      </c>
      <c r="D5" s="15" t="s">
        <v>3</v>
      </c>
      <c r="E5" s="16" t="s">
        <v>4</v>
      </c>
      <c r="F5" s="16" t="s">
        <v>5</v>
      </c>
      <c r="G5" s="17" t="s">
        <v>6</v>
      </c>
      <c r="H5" s="17" t="s">
        <v>7</v>
      </c>
      <c r="I5" s="17" t="s">
        <v>8</v>
      </c>
      <c r="J5" s="17" t="s">
        <v>9</v>
      </c>
      <c r="K5" s="17" t="s">
        <v>10</v>
      </c>
      <c r="L5" s="17" t="s">
        <v>11</v>
      </c>
      <c r="M5" s="17" t="s">
        <v>12</v>
      </c>
      <c r="N5" s="17" t="s">
        <v>13</v>
      </c>
      <c r="O5" s="17" t="s">
        <v>14</v>
      </c>
      <c r="P5" s="17" t="s">
        <v>15</v>
      </c>
      <c r="Q5" s="17" t="s">
        <v>16</v>
      </c>
      <c r="R5" s="17" t="s">
        <v>17</v>
      </c>
      <c r="S5" s="18"/>
      <c r="T5" s="19"/>
    </row>
    <row r="6" spans="1:20" s="23" customFormat="1" ht="12" customHeight="1" x14ac:dyDescent="0.2">
      <c r="A6" s="20">
        <v>1</v>
      </c>
      <c r="B6" s="21">
        <v>2</v>
      </c>
      <c r="C6" s="21">
        <v>3</v>
      </c>
      <c r="D6" s="21">
        <v>4</v>
      </c>
      <c r="E6" s="22">
        <v>5</v>
      </c>
      <c r="F6" s="22">
        <v>6</v>
      </c>
      <c r="G6" s="21">
        <v>7</v>
      </c>
      <c r="H6" s="21">
        <v>8</v>
      </c>
      <c r="I6" s="21">
        <v>9</v>
      </c>
      <c r="J6" s="20">
        <v>10</v>
      </c>
      <c r="K6" s="21">
        <v>11</v>
      </c>
      <c r="L6" s="21">
        <v>12</v>
      </c>
      <c r="M6" s="20">
        <v>13</v>
      </c>
      <c r="N6" s="21">
        <v>14</v>
      </c>
      <c r="O6" s="21">
        <v>15</v>
      </c>
      <c r="P6" s="20">
        <v>16</v>
      </c>
      <c r="Q6" s="21">
        <v>17</v>
      </c>
      <c r="R6" s="21">
        <v>18</v>
      </c>
    </row>
    <row r="7" spans="1:20" s="30" customFormat="1" ht="42" customHeight="1" x14ac:dyDescent="0.2">
      <c r="A7" s="24">
        <v>1</v>
      </c>
      <c r="B7" s="25" t="s">
        <v>18</v>
      </c>
      <c r="C7" s="26" t="s">
        <v>19</v>
      </c>
      <c r="D7" s="27">
        <f>SUM(E7:R7)</f>
        <v>12501</v>
      </c>
      <c r="E7" s="28">
        <f t="shared" ref="E7:R7" si="0">E8+E9+E10</f>
        <v>5888</v>
      </c>
      <c r="F7" s="28">
        <f t="shared" si="0"/>
        <v>2422</v>
      </c>
      <c r="G7" s="27">
        <f>G8+G9+G10</f>
        <v>435</v>
      </c>
      <c r="H7" s="27">
        <f t="shared" si="0"/>
        <v>273</v>
      </c>
      <c r="I7" s="27">
        <f t="shared" si="0"/>
        <v>91</v>
      </c>
      <c r="J7" s="27">
        <f t="shared" si="0"/>
        <v>711</v>
      </c>
      <c r="K7" s="27">
        <f t="shared" si="0"/>
        <v>312</v>
      </c>
      <c r="L7" s="27">
        <f t="shared" si="0"/>
        <v>65</v>
      </c>
      <c r="M7" s="27">
        <f t="shared" si="0"/>
        <v>533</v>
      </c>
      <c r="N7" s="27">
        <f>N8+N9+N10</f>
        <v>286</v>
      </c>
      <c r="O7" s="27">
        <f t="shared" si="0"/>
        <v>463</v>
      </c>
      <c r="P7" s="27">
        <f t="shared" si="0"/>
        <v>315</v>
      </c>
      <c r="Q7" s="27">
        <f t="shared" si="0"/>
        <v>366</v>
      </c>
      <c r="R7" s="27">
        <f t="shared" si="0"/>
        <v>341</v>
      </c>
      <c r="S7" s="29"/>
    </row>
    <row r="8" spans="1:20" s="30" customFormat="1" ht="23.25" hidden="1" customHeight="1" x14ac:dyDescent="0.2">
      <c r="A8" s="31" t="s">
        <v>20</v>
      </c>
      <c r="B8" s="32" t="s">
        <v>21</v>
      </c>
      <c r="C8" s="231" t="s">
        <v>82</v>
      </c>
      <c r="D8" s="33">
        <f>SUM(E8:R8)</f>
        <v>0</v>
      </c>
      <c r="E8" s="34"/>
      <c r="F8" s="34"/>
      <c r="G8" s="35"/>
      <c r="H8" s="35"/>
      <c r="I8" s="35"/>
      <c r="J8" s="35"/>
      <c r="K8" s="35">
        <v>0</v>
      </c>
      <c r="L8" s="35"/>
      <c r="M8" s="35"/>
      <c r="N8" s="35"/>
      <c r="O8" s="35">
        <v>0</v>
      </c>
      <c r="P8" s="35"/>
      <c r="Q8" s="35"/>
      <c r="R8" s="35">
        <v>0</v>
      </c>
      <c r="S8" s="29"/>
    </row>
    <row r="9" spans="1:20" s="30" customFormat="1" ht="23.25" customHeight="1" x14ac:dyDescent="0.2">
      <c r="A9" s="36" t="s">
        <v>20</v>
      </c>
      <c r="B9" s="37" t="s">
        <v>23</v>
      </c>
      <c r="C9" s="232"/>
      <c r="D9" s="38">
        <f>SUM(E9:R9)</f>
        <v>5973</v>
      </c>
      <c r="E9" s="39">
        <f>239+3113</f>
        <v>3352</v>
      </c>
      <c r="F9" s="39">
        <f>98+883</f>
        <v>981</v>
      </c>
      <c r="G9" s="40">
        <f>198+13</f>
        <v>211</v>
      </c>
      <c r="H9" s="40">
        <f>20+111</f>
        <v>131</v>
      </c>
      <c r="I9" s="40">
        <v>14</v>
      </c>
      <c r="J9" s="40">
        <f>3+393</f>
        <v>396</v>
      </c>
      <c r="K9" s="40">
        <v>0</v>
      </c>
      <c r="L9" s="40">
        <v>32</v>
      </c>
      <c r="M9" s="40">
        <f>76+350</f>
        <v>426</v>
      </c>
      <c r="N9" s="40">
        <f>146+13</f>
        <v>159</v>
      </c>
      <c r="O9" s="40">
        <v>0</v>
      </c>
      <c r="P9" s="40">
        <f>119+1</f>
        <v>120</v>
      </c>
      <c r="Q9" s="40">
        <f>134+17</f>
        <v>151</v>
      </c>
      <c r="R9" s="40">
        <v>0</v>
      </c>
      <c r="S9" s="29"/>
    </row>
    <row r="10" spans="1:20" s="30" customFormat="1" ht="28.5" customHeight="1" x14ac:dyDescent="0.2">
      <c r="A10" s="41" t="s">
        <v>22</v>
      </c>
      <c r="B10" s="37" t="s">
        <v>24</v>
      </c>
      <c r="C10" s="233"/>
      <c r="D10" s="42">
        <f>SUM(E10:R10)</f>
        <v>6528</v>
      </c>
      <c r="E10" s="43">
        <v>2536</v>
      </c>
      <c r="F10" s="43">
        <v>1441</v>
      </c>
      <c r="G10" s="44">
        <v>224</v>
      </c>
      <c r="H10" s="44">
        <v>142</v>
      </c>
      <c r="I10" s="44">
        <v>77</v>
      </c>
      <c r="J10" s="44">
        <v>315</v>
      </c>
      <c r="K10" s="44">
        <v>312</v>
      </c>
      <c r="L10" s="44">
        <v>33</v>
      </c>
      <c r="M10" s="44">
        <v>107</v>
      </c>
      <c r="N10" s="44">
        <v>127</v>
      </c>
      <c r="O10" s="44">
        <v>463</v>
      </c>
      <c r="P10" s="44">
        <v>195</v>
      </c>
      <c r="Q10" s="44">
        <v>215</v>
      </c>
      <c r="R10" s="44">
        <v>341</v>
      </c>
      <c r="S10" s="29"/>
    </row>
    <row r="11" spans="1:20" s="51" customFormat="1" ht="33" customHeight="1" x14ac:dyDescent="0.2">
      <c r="A11" s="24">
        <v>2</v>
      </c>
      <c r="B11" s="45" t="s">
        <v>25</v>
      </c>
      <c r="C11" s="46"/>
      <c r="D11" s="47"/>
      <c r="E11" s="48"/>
      <c r="F11" s="48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7"/>
      <c r="R11" s="47"/>
      <c r="S11" s="50"/>
    </row>
    <row r="12" spans="1:20" s="51" customFormat="1" ht="24" hidden="1" customHeight="1" x14ac:dyDescent="0.2">
      <c r="A12" s="31" t="s">
        <v>26</v>
      </c>
      <c r="B12" s="32" t="s">
        <v>27</v>
      </c>
      <c r="C12" s="231" t="s">
        <v>82</v>
      </c>
      <c r="D12" s="52"/>
      <c r="E12" s="53">
        <v>67.22</v>
      </c>
      <c r="F12" s="53">
        <v>55.5</v>
      </c>
      <c r="G12" s="54">
        <v>85.5</v>
      </c>
      <c r="H12" s="54">
        <v>87.5</v>
      </c>
      <c r="I12" s="54">
        <v>75.5</v>
      </c>
      <c r="J12" s="54">
        <v>77.739999999999995</v>
      </c>
      <c r="K12" s="54">
        <v>0</v>
      </c>
      <c r="L12" s="54">
        <v>100</v>
      </c>
      <c r="M12" s="54">
        <v>69.34</v>
      </c>
      <c r="N12" s="54">
        <v>77</v>
      </c>
      <c r="O12" s="54">
        <v>73</v>
      </c>
      <c r="P12" s="54">
        <v>113.4</v>
      </c>
      <c r="Q12" s="54">
        <v>105.89</v>
      </c>
      <c r="R12" s="54">
        <v>106.24</v>
      </c>
      <c r="S12" s="50"/>
    </row>
    <row r="13" spans="1:20" s="51" customFormat="1" ht="21.75" customHeight="1" x14ac:dyDescent="0.2">
      <c r="A13" s="36" t="s">
        <v>26</v>
      </c>
      <c r="B13" s="37" t="s">
        <v>29</v>
      </c>
      <c r="C13" s="232"/>
      <c r="D13" s="55"/>
      <c r="E13" s="56">
        <v>164.05</v>
      </c>
      <c r="F13" s="56">
        <v>161</v>
      </c>
      <c r="G13" s="57">
        <v>200</v>
      </c>
      <c r="H13" s="57">
        <v>200</v>
      </c>
      <c r="I13" s="57">
        <v>200</v>
      </c>
      <c r="J13" s="57">
        <v>194</v>
      </c>
      <c r="K13" s="57">
        <v>0</v>
      </c>
      <c r="L13" s="57">
        <v>143</v>
      </c>
      <c r="M13" s="57">
        <v>169</v>
      </c>
      <c r="N13" s="57">
        <v>190</v>
      </c>
      <c r="O13" s="57">
        <v>207</v>
      </c>
      <c r="P13" s="57">
        <v>272</v>
      </c>
      <c r="Q13" s="57">
        <v>258</v>
      </c>
      <c r="R13" s="57">
        <v>254</v>
      </c>
      <c r="S13" s="50"/>
    </row>
    <row r="14" spans="1:20" s="51" customFormat="1" ht="26.25" customHeight="1" x14ac:dyDescent="0.2">
      <c r="A14" s="41" t="s">
        <v>28</v>
      </c>
      <c r="B14" s="37" t="s">
        <v>30</v>
      </c>
      <c r="C14" s="233"/>
      <c r="D14" s="58"/>
      <c r="E14" s="59">
        <v>200.43</v>
      </c>
      <c r="F14" s="59">
        <v>193</v>
      </c>
      <c r="G14" s="60">
        <v>246.4</v>
      </c>
      <c r="H14" s="60">
        <v>337.5</v>
      </c>
      <c r="I14" s="60">
        <v>251</v>
      </c>
      <c r="J14" s="60">
        <v>233.21</v>
      </c>
      <c r="K14" s="60">
        <v>219</v>
      </c>
      <c r="L14" s="60">
        <v>250</v>
      </c>
      <c r="M14" s="60">
        <v>194.22</v>
      </c>
      <c r="N14" s="60">
        <v>254</v>
      </c>
      <c r="O14" s="60">
        <v>256</v>
      </c>
      <c r="P14" s="60">
        <v>317.51</v>
      </c>
      <c r="Q14" s="60">
        <v>305.91000000000003</v>
      </c>
      <c r="R14" s="60">
        <v>297.47000000000003</v>
      </c>
      <c r="S14" s="61"/>
    </row>
    <row r="15" spans="1:20" s="51" customFormat="1" ht="55.5" customHeight="1" x14ac:dyDescent="0.2">
      <c r="A15" s="24">
        <v>3</v>
      </c>
      <c r="B15" s="25" t="s">
        <v>31</v>
      </c>
      <c r="C15" s="21" t="s">
        <v>32</v>
      </c>
      <c r="D15" s="62">
        <v>1.04</v>
      </c>
      <c r="E15" s="63"/>
      <c r="F15" s="63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50"/>
    </row>
    <row r="16" spans="1:20" s="51" customFormat="1" ht="43.5" customHeight="1" x14ac:dyDescent="0.2">
      <c r="A16" s="24">
        <v>4</v>
      </c>
      <c r="B16" s="45" t="s">
        <v>33</v>
      </c>
      <c r="C16" s="26" t="s">
        <v>34</v>
      </c>
      <c r="D16" s="64"/>
      <c r="E16" s="65">
        <f>E17+E18+E19</f>
        <v>1100513.5232000002</v>
      </c>
      <c r="F16" s="65">
        <f t="shared" ref="F16:R16" si="1">F17+F18+F19</f>
        <v>453496.16000000003</v>
      </c>
      <c r="G16" s="66">
        <f t="shared" si="1"/>
        <v>101289.344</v>
      </c>
      <c r="H16" s="66">
        <f t="shared" si="1"/>
        <v>77090</v>
      </c>
      <c r="I16" s="66">
        <f t="shared" si="1"/>
        <v>23012.080000000002</v>
      </c>
      <c r="J16" s="66">
        <f t="shared" si="1"/>
        <v>156296.55600000001</v>
      </c>
      <c r="K16" s="66">
        <f t="shared" si="1"/>
        <v>71061.119999999995</v>
      </c>
      <c r="L16" s="66">
        <f t="shared" si="1"/>
        <v>13339.04</v>
      </c>
      <c r="M16" s="66">
        <f t="shared" si="1"/>
        <v>96486.561600000015</v>
      </c>
      <c r="N16" s="66">
        <f>N17+N18+N19</f>
        <v>64966.720000000001</v>
      </c>
      <c r="O16" s="66">
        <f t="shared" si="1"/>
        <v>123269.12000000001</v>
      </c>
      <c r="P16" s="66">
        <f t="shared" si="1"/>
        <v>98336.627999999997</v>
      </c>
      <c r="Q16" s="66">
        <f t="shared" si="1"/>
        <v>108917.796</v>
      </c>
      <c r="R16" s="66">
        <f t="shared" si="1"/>
        <v>105494.7608</v>
      </c>
      <c r="S16" s="50"/>
      <c r="T16" s="67"/>
    </row>
    <row r="17" spans="1:20" s="30" customFormat="1" ht="22.5" hidden="1" customHeight="1" x14ac:dyDescent="0.2">
      <c r="A17" s="31" t="s">
        <v>35</v>
      </c>
      <c r="B17" s="32" t="s">
        <v>21</v>
      </c>
      <c r="C17" s="68" t="s">
        <v>36</v>
      </c>
      <c r="D17" s="69"/>
      <c r="E17" s="70">
        <f>E8*E12*$D$15</f>
        <v>0</v>
      </c>
      <c r="F17" s="70">
        <f t="shared" ref="F17:R17" si="2">F8*F12*$D$15</f>
        <v>0</v>
      </c>
      <c r="G17" s="70">
        <f>G8*G12*$D$15</f>
        <v>0</v>
      </c>
      <c r="H17" s="70">
        <f t="shared" si="2"/>
        <v>0</v>
      </c>
      <c r="I17" s="70">
        <f t="shared" si="2"/>
        <v>0</v>
      </c>
      <c r="J17" s="70">
        <f t="shared" si="2"/>
        <v>0</v>
      </c>
      <c r="K17" s="70">
        <f t="shared" si="2"/>
        <v>0</v>
      </c>
      <c r="L17" s="70">
        <f t="shared" si="2"/>
        <v>0</v>
      </c>
      <c r="M17" s="70">
        <f t="shared" si="2"/>
        <v>0</v>
      </c>
      <c r="N17" s="70">
        <f t="shared" si="2"/>
        <v>0</v>
      </c>
      <c r="O17" s="70">
        <f t="shared" si="2"/>
        <v>0</v>
      </c>
      <c r="P17" s="70">
        <f t="shared" si="2"/>
        <v>0</v>
      </c>
      <c r="Q17" s="70">
        <f t="shared" si="2"/>
        <v>0</v>
      </c>
      <c r="R17" s="70">
        <f t="shared" si="2"/>
        <v>0</v>
      </c>
      <c r="S17" s="29"/>
    </row>
    <row r="18" spans="1:20" s="30" customFormat="1" ht="22.5" customHeight="1" x14ac:dyDescent="0.2">
      <c r="A18" s="36" t="s">
        <v>35</v>
      </c>
      <c r="B18" s="37" t="s">
        <v>23</v>
      </c>
      <c r="C18" s="71" t="s">
        <v>36</v>
      </c>
      <c r="D18" s="72"/>
      <c r="E18" s="70">
        <f t="shared" ref="E18:R19" si="3">E9*E13*$D$15</f>
        <v>571891.42400000012</v>
      </c>
      <c r="F18" s="70">
        <f t="shared" si="3"/>
        <v>164258.64000000001</v>
      </c>
      <c r="G18" s="70">
        <f t="shared" si="3"/>
        <v>43888</v>
      </c>
      <c r="H18" s="70">
        <f t="shared" si="3"/>
        <v>27248</v>
      </c>
      <c r="I18" s="70">
        <f t="shared" si="3"/>
        <v>2912</v>
      </c>
      <c r="J18" s="70">
        <f t="shared" si="3"/>
        <v>79896.960000000006</v>
      </c>
      <c r="K18" s="70">
        <f t="shared" si="3"/>
        <v>0</v>
      </c>
      <c r="L18" s="70">
        <f t="shared" si="3"/>
        <v>4759.04</v>
      </c>
      <c r="M18" s="70">
        <f t="shared" si="3"/>
        <v>74873.760000000009</v>
      </c>
      <c r="N18" s="70">
        <f t="shared" si="3"/>
        <v>31418.400000000001</v>
      </c>
      <c r="O18" s="70">
        <f t="shared" si="3"/>
        <v>0</v>
      </c>
      <c r="P18" s="70">
        <f t="shared" si="3"/>
        <v>33945.599999999999</v>
      </c>
      <c r="Q18" s="70">
        <f t="shared" si="3"/>
        <v>40516.32</v>
      </c>
      <c r="R18" s="70">
        <f t="shared" si="3"/>
        <v>0</v>
      </c>
    </row>
    <row r="19" spans="1:20" s="30" customFormat="1" ht="27.75" customHeight="1" x14ac:dyDescent="0.2">
      <c r="A19" s="41" t="s">
        <v>37</v>
      </c>
      <c r="B19" s="37" t="s">
        <v>24</v>
      </c>
      <c r="C19" s="71" t="s">
        <v>38</v>
      </c>
      <c r="D19" s="73"/>
      <c r="E19" s="70">
        <f t="shared" si="3"/>
        <v>528622.09920000006</v>
      </c>
      <c r="F19" s="70">
        <f t="shared" si="3"/>
        <v>289237.52</v>
      </c>
      <c r="G19" s="70">
        <f t="shared" si="3"/>
        <v>57401.343999999997</v>
      </c>
      <c r="H19" s="70">
        <f t="shared" si="3"/>
        <v>49842</v>
      </c>
      <c r="I19" s="70">
        <f t="shared" si="3"/>
        <v>20100.080000000002</v>
      </c>
      <c r="J19" s="70">
        <f t="shared" si="3"/>
        <v>76399.596000000005</v>
      </c>
      <c r="K19" s="70">
        <f t="shared" si="3"/>
        <v>71061.119999999995</v>
      </c>
      <c r="L19" s="70">
        <f t="shared" si="3"/>
        <v>8580</v>
      </c>
      <c r="M19" s="70">
        <f t="shared" si="3"/>
        <v>21612.801600000003</v>
      </c>
      <c r="N19" s="70">
        <f t="shared" si="3"/>
        <v>33548.32</v>
      </c>
      <c r="O19" s="70">
        <f t="shared" si="3"/>
        <v>123269.12000000001</v>
      </c>
      <c r="P19" s="70">
        <f t="shared" si="3"/>
        <v>64391.027999999998</v>
      </c>
      <c r="Q19" s="70">
        <f t="shared" si="3"/>
        <v>68401.47600000001</v>
      </c>
      <c r="R19" s="70">
        <f t="shared" si="3"/>
        <v>105494.7608</v>
      </c>
      <c r="S19" s="29"/>
    </row>
    <row r="20" spans="1:20" s="51" customFormat="1" ht="42" customHeight="1" x14ac:dyDescent="0.2">
      <c r="A20" s="24">
        <v>5</v>
      </c>
      <c r="B20" s="45" t="s">
        <v>39</v>
      </c>
      <c r="C20" s="74" t="s">
        <v>40</v>
      </c>
      <c r="D20" s="64">
        <v>190</v>
      </c>
      <c r="E20" s="75"/>
      <c r="F20" s="75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50"/>
    </row>
    <row r="21" spans="1:20" ht="46.9" customHeight="1" x14ac:dyDescent="0.2">
      <c r="A21" s="24">
        <v>6</v>
      </c>
      <c r="B21" s="45" t="s">
        <v>41</v>
      </c>
      <c r="C21" s="77" t="s">
        <v>42</v>
      </c>
      <c r="D21" s="78">
        <f>SUM(E21:R21)</f>
        <v>492775</v>
      </c>
      <c r="E21" s="79">
        <f>E22+E23+E24</f>
        <v>209097</v>
      </c>
      <c r="F21" s="79">
        <f t="shared" ref="F21:R21" si="4">F22+F23+F24</f>
        <v>86164</v>
      </c>
      <c r="G21" s="79">
        <f t="shared" si="4"/>
        <v>19245</v>
      </c>
      <c r="H21" s="79">
        <f t="shared" si="4"/>
        <v>14647</v>
      </c>
      <c r="I21" s="79">
        <f t="shared" si="4"/>
        <v>4372</v>
      </c>
      <c r="J21" s="79">
        <f t="shared" si="4"/>
        <v>29696</v>
      </c>
      <c r="K21" s="79">
        <f t="shared" si="4"/>
        <v>13502</v>
      </c>
      <c r="L21" s="79">
        <f t="shared" si="4"/>
        <v>2534</v>
      </c>
      <c r="M21" s="79">
        <f t="shared" si="4"/>
        <v>18332</v>
      </c>
      <c r="N21" s="79">
        <f t="shared" si="4"/>
        <v>12343</v>
      </c>
      <c r="O21" s="79">
        <f t="shared" si="4"/>
        <v>23421</v>
      </c>
      <c r="P21" s="79">
        <f t="shared" si="4"/>
        <v>18684</v>
      </c>
      <c r="Q21" s="79">
        <f t="shared" si="4"/>
        <v>20694</v>
      </c>
      <c r="R21" s="79">
        <f t="shared" si="4"/>
        <v>20044</v>
      </c>
      <c r="S21" s="6"/>
    </row>
    <row r="22" spans="1:20" ht="23.25" hidden="1" customHeight="1" x14ac:dyDescent="0.2">
      <c r="A22" s="31" t="s">
        <v>43</v>
      </c>
      <c r="B22" s="32" t="s">
        <v>21</v>
      </c>
      <c r="C22" s="68" t="s">
        <v>44</v>
      </c>
      <c r="D22" s="80">
        <f>SUM(E22:R22)</f>
        <v>0</v>
      </c>
      <c r="E22" s="81">
        <f>ROUND((E17*$D$20)/1000,0)</f>
        <v>0</v>
      </c>
      <c r="F22" s="81">
        <f t="shared" ref="F22:R22" si="5">ROUND((F17*$D$20)/1000,0)</f>
        <v>0</v>
      </c>
      <c r="G22" s="81">
        <f t="shared" si="5"/>
        <v>0</v>
      </c>
      <c r="H22" s="81">
        <f>ROUND((H17*$D$20)/1000,0)</f>
        <v>0</v>
      </c>
      <c r="I22" s="81">
        <f t="shared" si="5"/>
        <v>0</v>
      </c>
      <c r="J22" s="81">
        <f t="shared" si="5"/>
        <v>0</v>
      </c>
      <c r="K22" s="81">
        <f t="shared" si="5"/>
        <v>0</v>
      </c>
      <c r="L22" s="81">
        <f t="shared" si="5"/>
        <v>0</v>
      </c>
      <c r="M22" s="81">
        <f t="shared" si="5"/>
        <v>0</v>
      </c>
      <c r="N22" s="81">
        <f t="shared" si="5"/>
        <v>0</v>
      </c>
      <c r="O22" s="81">
        <f t="shared" si="5"/>
        <v>0</v>
      </c>
      <c r="P22" s="81">
        <f t="shared" si="5"/>
        <v>0</v>
      </c>
      <c r="Q22" s="81">
        <f t="shared" si="5"/>
        <v>0</v>
      </c>
      <c r="R22" s="81">
        <f t="shared" si="5"/>
        <v>0</v>
      </c>
      <c r="S22" s="6"/>
    </row>
    <row r="23" spans="1:20" ht="21.75" customHeight="1" x14ac:dyDescent="0.2">
      <c r="A23" s="36" t="s">
        <v>43</v>
      </c>
      <c r="B23" s="37" t="s">
        <v>23</v>
      </c>
      <c r="C23" s="71" t="s">
        <v>44</v>
      </c>
      <c r="D23" s="82">
        <f>SUM(E23:R23)</f>
        <v>204364</v>
      </c>
      <c r="E23" s="81">
        <f t="shared" ref="E23:R24" si="6">ROUND((E18*$D$20)/1000,0)</f>
        <v>108659</v>
      </c>
      <c r="F23" s="81">
        <f t="shared" si="6"/>
        <v>31209</v>
      </c>
      <c r="G23" s="81">
        <f t="shared" si="6"/>
        <v>8339</v>
      </c>
      <c r="H23" s="81">
        <f t="shared" si="6"/>
        <v>5177</v>
      </c>
      <c r="I23" s="81">
        <f t="shared" si="6"/>
        <v>553</v>
      </c>
      <c r="J23" s="81">
        <f t="shared" si="6"/>
        <v>15180</v>
      </c>
      <c r="K23" s="81">
        <f t="shared" si="6"/>
        <v>0</v>
      </c>
      <c r="L23" s="81">
        <f t="shared" si="6"/>
        <v>904</v>
      </c>
      <c r="M23" s="81">
        <f t="shared" si="6"/>
        <v>14226</v>
      </c>
      <c r="N23" s="81">
        <f t="shared" si="6"/>
        <v>5969</v>
      </c>
      <c r="O23" s="81">
        <f t="shared" si="6"/>
        <v>0</v>
      </c>
      <c r="P23" s="81">
        <f t="shared" si="6"/>
        <v>6450</v>
      </c>
      <c r="Q23" s="81">
        <f t="shared" si="6"/>
        <v>7698</v>
      </c>
      <c r="R23" s="81">
        <f t="shared" si="6"/>
        <v>0</v>
      </c>
      <c r="S23" s="6"/>
    </row>
    <row r="24" spans="1:20" ht="28.5" customHeight="1" x14ac:dyDescent="0.2">
      <c r="A24" s="41" t="s">
        <v>45</v>
      </c>
      <c r="B24" s="37" t="s">
        <v>24</v>
      </c>
      <c r="C24" s="71" t="s">
        <v>46</v>
      </c>
      <c r="D24" s="83">
        <f>SUM(E24:R24)</f>
        <v>288411</v>
      </c>
      <c r="E24" s="81">
        <f t="shared" si="6"/>
        <v>100438</v>
      </c>
      <c r="F24" s="81">
        <f t="shared" si="6"/>
        <v>54955</v>
      </c>
      <c r="G24" s="81">
        <f t="shared" si="6"/>
        <v>10906</v>
      </c>
      <c r="H24" s="81">
        <f t="shared" si="6"/>
        <v>9470</v>
      </c>
      <c r="I24" s="81">
        <f t="shared" si="6"/>
        <v>3819</v>
      </c>
      <c r="J24" s="81">
        <f t="shared" si="6"/>
        <v>14516</v>
      </c>
      <c r="K24" s="81">
        <f t="shared" si="6"/>
        <v>13502</v>
      </c>
      <c r="L24" s="81">
        <f t="shared" si="6"/>
        <v>1630</v>
      </c>
      <c r="M24" s="81">
        <f t="shared" si="6"/>
        <v>4106</v>
      </c>
      <c r="N24" s="81">
        <f t="shared" si="6"/>
        <v>6374</v>
      </c>
      <c r="O24" s="81">
        <f t="shared" si="6"/>
        <v>23421</v>
      </c>
      <c r="P24" s="81">
        <f t="shared" si="6"/>
        <v>12234</v>
      </c>
      <c r="Q24" s="81">
        <f t="shared" si="6"/>
        <v>12996</v>
      </c>
      <c r="R24" s="81">
        <f t="shared" si="6"/>
        <v>20044</v>
      </c>
      <c r="S24" s="6"/>
    </row>
    <row r="25" spans="1:20" s="90" customFormat="1" ht="46.5" customHeight="1" x14ac:dyDescent="0.2">
      <c r="A25" s="84">
        <v>7</v>
      </c>
      <c r="B25" s="85" t="s">
        <v>47</v>
      </c>
      <c r="C25" s="86"/>
      <c r="D25" s="87">
        <f>SUM(E25:R25)</f>
        <v>78</v>
      </c>
      <c r="E25" s="88">
        <v>15</v>
      </c>
      <c r="F25" s="88">
        <v>11</v>
      </c>
      <c r="G25" s="89">
        <v>1</v>
      </c>
      <c r="H25" s="89">
        <v>3</v>
      </c>
      <c r="I25" s="89">
        <v>0</v>
      </c>
      <c r="J25" s="89">
        <v>3</v>
      </c>
      <c r="K25" s="89">
        <v>0</v>
      </c>
      <c r="L25" s="89">
        <v>0</v>
      </c>
      <c r="M25" s="89">
        <v>29</v>
      </c>
      <c r="N25" s="89">
        <v>13</v>
      </c>
      <c r="O25" s="89">
        <v>0</v>
      </c>
      <c r="P25" s="89">
        <v>1</v>
      </c>
      <c r="Q25" s="89">
        <v>2</v>
      </c>
      <c r="R25" s="89">
        <v>0</v>
      </c>
    </row>
    <row r="26" spans="1:20" s="90" customFormat="1" ht="66" customHeight="1" x14ac:dyDescent="0.2">
      <c r="A26" s="84">
        <v>8</v>
      </c>
      <c r="B26" s="85" t="s">
        <v>48</v>
      </c>
      <c r="C26" s="91" t="s">
        <v>49</v>
      </c>
      <c r="D26" s="92"/>
      <c r="E26" s="93">
        <v>164</v>
      </c>
      <c r="F26" s="93">
        <v>168</v>
      </c>
      <c r="G26" s="94">
        <v>218</v>
      </c>
      <c r="H26" s="94">
        <f>H13</f>
        <v>200</v>
      </c>
      <c r="I26" s="94">
        <v>220</v>
      </c>
      <c r="J26" s="94">
        <v>202</v>
      </c>
      <c r="K26" s="94">
        <v>209</v>
      </c>
      <c r="L26" s="94">
        <v>156</v>
      </c>
      <c r="M26" s="94">
        <v>169</v>
      </c>
      <c r="N26" s="94">
        <v>198</v>
      </c>
      <c r="O26" s="94">
        <v>196</v>
      </c>
      <c r="P26" s="94">
        <v>284</v>
      </c>
      <c r="Q26" s="94">
        <v>275</v>
      </c>
      <c r="R26" s="94">
        <v>281</v>
      </c>
    </row>
    <row r="27" spans="1:20" s="90" customFormat="1" ht="62.25" customHeight="1" x14ac:dyDescent="0.2">
      <c r="A27" s="84">
        <v>9</v>
      </c>
      <c r="B27" s="85" t="s">
        <v>50</v>
      </c>
      <c r="C27" s="86" t="s">
        <v>51</v>
      </c>
      <c r="D27" s="92">
        <f>SUM(E27:R27)</f>
        <v>2775</v>
      </c>
      <c r="E27" s="95">
        <f>ROUND(E25*E26*$D$15*$D$20/1000,0)</f>
        <v>486</v>
      </c>
      <c r="F27" s="95">
        <f t="shared" ref="F27:R27" si="7">ROUND(F25*F26*$D$15*$D$20/1000,0)</f>
        <v>365</v>
      </c>
      <c r="G27" s="95">
        <f t="shared" si="7"/>
        <v>43</v>
      </c>
      <c r="H27" s="95">
        <f t="shared" si="7"/>
        <v>119</v>
      </c>
      <c r="I27" s="95">
        <f t="shared" si="7"/>
        <v>0</v>
      </c>
      <c r="J27" s="95">
        <f t="shared" si="7"/>
        <v>120</v>
      </c>
      <c r="K27" s="95">
        <f t="shared" si="7"/>
        <v>0</v>
      </c>
      <c r="L27" s="95">
        <f t="shared" si="7"/>
        <v>0</v>
      </c>
      <c r="M27" s="95">
        <f t="shared" si="7"/>
        <v>968</v>
      </c>
      <c r="N27" s="95">
        <f t="shared" si="7"/>
        <v>509</v>
      </c>
      <c r="O27" s="95">
        <f t="shared" si="7"/>
        <v>0</v>
      </c>
      <c r="P27" s="95">
        <f t="shared" si="7"/>
        <v>56</v>
      </c>
      <c r="Q27" s="95">
        <f t="shared" si="7"/>
        <v>109</v>
      </c>
      <c r="R27" s="95">
        <f t="shared" si="7"/>
        <v>0</v>
      </c>
      <c r="T27" s="96"/>
    </row>
    <row r="28" spans="1:20" s="19" customFormat="1" ht="90.75" customHeight="1" x14ac:dyDescent="0.2">
      <c r="A28" s="24">
        <v>10</v>
      </c>
      <c r="B28" s="25" t="s">
        <v>52</v>
      </c>
      <c r="C28" s="26" t="s">
        <v>53</v>
      </c>
      <c r="D28" s="97">
        <f>D29+D30+D31+D32</f>
        <v>8272</v>
      </c>
      <c r="E28" s="98">
        <f>E29+E30+E31+E32</f>
        <v>3715</v>
      </c>
      <c r="F28" s="98">
        <f>F29+F30+F31+F32</f>
        <v>1355</v>
      </c>
      <c r="G28" s="98">
        <f t="shared" ref="G28:R28" si="8">G29+G30+G31+G32</f>
        <v>294</v>
      </c>
      <c r="H28" s="98">
        <f t="shared" si="8"/>
        <v>182</v>
      </c>
      <c r="I28" s="98">
        <f t="shared" si="8"/>
        <v>84</v>
      </c>
      <c r="J28" s="98">
        <f t="shared" si="8"/>
        <v>533</v>
      </c>
      <c r="K28" s="98">
        <f t="shared" si="8"/>
        <v>263</v>
      </c>
      <c r="L28" s="98">
        <f t="shared" si="8"/>
        <v>54</v>
      </c>
      <c r="M28" s="98">
        <f t="shared" si="8"/>
        <v>209</v>
      </c>
      <c r="N28" s="98">
        <f t="shared" si="8"/>
        <v>273</v>
      </c>
      <c r="O28" s="98">
        <f t="shared" si="8"/>
        <v>426</v>
      </c>
      <c r="P28" s="98">
        <f t="shared" si="8"/>
        <v>217</v>
      </c>
      <c r="Q28" s="98">
        <f t="shared" si="8"/>
        <v>326</v>
      </c>
      <c r="R28" s="98">
        <f t="shared" si="8"/>
        <v>341</v>
      </c>
    </row>
    <row r="29" spans="1:20" s="19" customFormat="1" ht="25.5" customHeight="1" x14ac:dyDescent="0.2">
      <c r="A29" s="99" t="s">
        <v>54</v>
      </c>
      <c r="B29" s="32" t="s">
        <v>55</v>
      </c>
      <c r="C29" s="231" t="s">
        <v>82</v>
      </c>
      <c r="D29" s="100">
        <f>SUM(E29:R29)</f>
        <v>4866</v>
      </c>
      <c r="E29" s="101">
        <v>2996</v>
      </c>
      <c r="F29" s="101">
        <v>808</v>
      </c>
      <c r="G29" s="102">
        <v>177</v>
      </c>
      <c r="H29" s="102">
        <v>135</v>
      </c>
      <c r="I29" s="102">
        <v>72</v>
      </c>
      <c r="J29" s="102">
        <v>220</v>
      </c>
      <c r="K29" s="102">
        <v>45</v>
      </c>
      <c r="L29" s="102">
        <v>0</v>
      </c>
      <c r="M29" s="102">
        <v>95</v>
      </c>
      <c r="N29" s="102">
        <v>38</v>
      </c>
      <c r="O29" s="102">
        <v>44</v>
      </c>
      <c r="P29" s="102">
        <v>73</v>
      </c>
      <c r="Q29" s="102">
        <v>131</v>
      </c>
      <c r="R29" s="102">
        <v>32</v>
      </c>
    </row>
    <row r="30" spans="1:20" s="19" customFormat="1" ht="24" customHeight="1" x14ac:dyDescent="0.2">
      <c r="A30" s="36" t="s">
        <v>56</v>
      </c>
      <c r="B30" s="37" t="s">
        <v>57</v>
      </c>
      <c r="C30" s="232"/>
      <c r="D30" s="103">
        <f>SUM(E30:R30)</f>
        <v>2349</v>
      </c>
      <c r="E30" s="104">
        <v>198</v>
      </c>
      <c r="F30" s="104">
        <v>259</v>
      </c>
      <c r="G30" s="105">
        <v>48</v>
      </c>
      <c r="H30" s="105">
        <v>19</v>
      </c>
      <c r="I30" s="105">
        <v>8</v>
      </c>
      <c r="J30" s="105">
        <v>308</v>
      </c>
      <c r="K30" s="105">
        <v>217</v>
      </c>
      <c r="L30" s="105">
        <v>54</v>
      </c>
      <c r="M30" s="105">
        <v>32</v>
      </c>
      <c r="N30" s="105">
        <v>222</v>
      </c>
      <c r="O30" s="105">
        <v>381</v>
      </c>
      <c r="P30" s="105">
        <v>127</v>
      </c>
      <c r="Q30" s="105">
        <v>167</v>
      </c>
      <c r="R30" s="105">
        <v>309</v>
      </c>
    </row>
    <row r="31" spans="1:20" s="19" customFormat="1" ht="21" customHeight="1" x14ac:dyDescent="0.2">
      <c r="A31" s="36" t="s">
        <v>58</v>
      </c>
      <c r="B31" s="37" t="s">
        <v>59</v>
      </c>
      <c r="C31" s="232"/>
      <c r="D31" s="103">
        <f>SUM(E31:R31)</f>
        <v>1005</v>
      </c>
      <c r="E31" s="104">
        <v>476</v>
      </c>
      <c r="F31" s="104">
        <v>281</v>
      </c>
      <c r="G31" s="105">
        <v>69</v>
      </c>
      <c r="H31" s="105">
        <v>28</v>
      </c>
      <c r="I31" s="105">
        <v>4</v>
      </c>
      <c r="J31" s="105">
        <v>5</v>
      </c>
      <c r="K31" s="105">
        <v>1</v>
      </c>
      <c r="L31" s="105">
        <v>0</v>
      </c>
      <c r="M31" s="105">
        <v>82</v>
      </c>
      <c r="N31" s="105">
        <v>13</v>
      </c>
      <c r="O31" s="105">
        <v>1</v>
      </c>
      <c r="P31" s="105">
        <v>17</v>
      </c>
      <c r="Q31" s="105">
        <v>28</v>
      </c>
      <c r="R31" s="105">
        <v>0</v>
      </c>
    </row>
    <row r="32" spans="1:20" s="19" customFormat="1" ht="25.5" customHeight="1" x14ac:dyDescent="0.2">
      <c r="A32" s="36" t="s">
        <v>60</v>
      </c>
      <c r="B32" s="37" t="s">
        <v>61</v>
      </c>
      <c r="C32" s="232"/>
      <c r="D32" s="103">
        <f>SUM(E32:R32)</f>
        <v>52</v>
      </c>
      <c r="E32" s="104">
        <v>45</v>
      </c>
      <c r="F32" s="104">
        <v>7</v>
      </c>
      <c r="G32" s="105">
        <v>0</v>
      </c>
      <c r="H32" s="105">
        <v>0</v>
      </c>
      <c r="I32" s="105">
        <v>0</v>
      </c>
      <c r="J32" s="105">
        <v>0</v>
      </c>
      <c r="K32" s="105">
        <v>0</v>
      </c>
      <c r="L32" s="105">
        <v>0</v>
      </c>
      <c r="M32" s="105">
        <v>0</v>
      </c>
      <c r="N32" s="105">
        <v>0</v>
      </c>
      <c r="O32" s="105">
        <v>0</v>
      </c>
      <c r="P32" s="105">
        <v>0</v>
      </c>
      <c r="Q32" s="105">
        <v>0</v>
      </c>
      <c r="R32" s="105">
        <v>0</v>
      </c>
    </row>
    <row r="33" spans="1:20" s="19" customFormat="1" ht="51" customHeight="1" x14ac:dyDescent="0.2">
      <c r="A33" s="24">
        <v>11</v>
      </c>
      <c r="B33" s="25" t="s">
        <v>62</v>
      </c>
      <c r="C33" s="21" t="s">
        <v>63</v>
      </c>
      <c r="D33" s="106">
        <v>2500</v>
      </c>
      <c r="E33" s="79"/>
      <c r="F33" s="79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7"/>
    </row>
    <row r="34" spans="1:20" s="19" customFormat="1" ht="69.75" customHeight="1" x14ac:dyDescent="0.2">
      <c r="A34" s="24">
        <v>12</v>
      </c>
      <c r="B34" s="25" t="s">
        <v>64</v>
      </c>
      <c r="C34" s="26" t="s">
        <v>65</v>
      </c>
      <c r="D34" s="106">
        <f>ROUND(SUM(E34:R34),0)</f>
        <v>20691</v>
      </c>
      <c r="E34" s="108">
        <f>ROUND(E35+E36+E37+E38,0)</f>
        <v>9288</v>
      </c>
      <c r="F34" s="108">
        <f t="shared" ref="F34:R34" si="9">ROUND(F35+F36+F37+F38,0)</f>
        <v>3389</v>
      </c>
      <c r="G34" s="108">
        <f t="shared" si="9"/>
        <v>736</v>
      </c>
      <c r="H34" s="108">
        <f t="shared" si="9"/>
        <v>456</v>
      </c>
      <c r="I34" s="108">
        <f t="shared" si="9"/>
        <v>210</v>
      </c>
      <c r="J34" s="108">
        <f t="shared" si="9"/>
        <v>1333</v>
      </c>
      <c r="K34" s="108">
        <f t="shared" si="9"/>
        <v>659</v>
      </c>
      <c r="L34" s="108">
        <f t="shared" si="9"/>
        <v>135</v>
      </c>
      <c r="M34" s="108">
        <f t="shared" si="9"/>
        <v>523</v>
      </c>
      <c r="N34" s="108">
        <f t="shared" si="9"/>
        <v>683</v>
      </c>
      <c r="O34" s="108">
        <f t="shared" si="9"/>
        <v>1066</v>
      </c>
      <c r="P34" s="108">
        <f t="shared" si="9"/>
        <v>544</v>
      </c>
      <c r="Q34" s="108">
        <f t="shared" si="9"/>
        <v>816</v>
      </c>
      <c r="R34" s="108">
        <f t="shared" si="9"/>
        <v>853</v>
      </c>
      <c r="T34" s="109"/>
    </row>
    <row r="35" spans="1:20" s="19" customFormat="1" ht="28.9" customHeight="1" x14ac:dyDescent="0.2">
      <c r="A35" s="31" t="s">
        <v>66</v>
      </c>
      <c r="B35" s="32" t="s">
        <v>55</v>
      </c>
      <c r="C35" s="68" t="s">
        <v>67</v>
      </c>
      <c r="D35" s="110">
        <f>SUM(E35:R35)</f>
        <v>12168</v>
      </c>
      <c r="E35" s="81">
        <f>ROUND(E29*$D$33/1000,0)</f>
        <v>7490</v>
      </c>
      <c r="F35" s="81">
        <f>ROUND(F29*$D$33/1000,1)</f>
        <v>2020</v>
      </c>
      <c r="G35" s="111">
        <f>ROUND(G29*$D$33/1000,0)</f>
        <v>443</v>
      </c>
      <c r="H35" s="111">
        <f>ROUND(H29*$D$33/1000,0)</f>
        <v>338</v>
      </c>
      <c r="I35" s="111">
        <f>ROUND(I29*$D$33/1000,1)</f>
        <v>180</v>
      </c>
      <c r="J35" s="111">
        <f>ROUND(J29*$D$33/1000,1)</f>
        <v>550</v>
      </c>
      <c r="K35" s="111">
        <f>ROUND(K29*$D$33/1000,0)</f>
        <v>113</v>
      </c>
      <c r="L35" s="111">
        <f>ROUND(L29*$D$33/1000,1)</f>
        <v>0</v>
      </c>
      <c r="M35" s="111">
        <f>ROUND(M29*$D$33/1000,0)</f>
        <v>238</v>
      </c>
      <c r="N35" s="111">
        <f>ROUND(N29*$D$33/1000,1)</f>
        <v>95</v>
      </c>
      <c r="O35" s="111">
        <f>ROUND(O29*$D$33/1000,1)</f>
        <v>110</v>
      </c>
      <c r="P35" s="111">
        <f>ROUND(P29*$D$33/1000,0)</f>
        <v>183</v>
      </c>
      <c r="Q35" s="111">
        <f>ROUND(Q29*$D$33/1000,0)</f>
        <v>328</v>
      </c>
      <c r="R35" s="111">
        <f>ROUND(R29*$D$33/1000,1)</f>
        <v>80</v>
      </c>
    </row>
    <row r="36" spans="1:20" s="19" customFormat="1" ht="23.25" customHeight="1" x14ac:dyDescent="0.2">
      <c r="A36" s="36" t="s">
        <v>68</v>
      </c>
      <c r="B36" s="37" t="s">
        <v>57</v>
      </c>
      <c r="C36" s="71" t="s">
        <v>69</v>
      </c>
      <c r="D36" s="112">
        <f>SUM(E36:R36)</f>
        <v>5876</v>
      </c>
      <c r="E36" s="81">
        <f>ROUND(E30*$D$33/1000,1)</f>
        <v>495</v>
      </c>
      <c r="F36" s="81">
        <f>ROUND(F30*$D$33/1000,0)</f>
        <v>648</v>
      </c>
      <c r="G36" s="111">
        <f>ROUND(G30*$D$33/1000,1)</f>
        <v>120</v>
      </c>
      <c r="H36" s="111">
        <f>ROUND(H30*$D$33/1000,0)</f>
        <v>48</v>
      </c>
      <c r="I36" s="111">
        <f>ROUND(I30*$D$33/1000,1)</f>
        <v>20</v>
      </c>
      <c r="J36" s="111">
        <f>ROUND(J30*$D$33/1000,1)</f>
        <v>770</v>
      </c>
      <c r="K36" s="111">
        <f>ROUND(K30*$D$33/1000,0)</f>
        <v>543</v>
      </c>
      <c r="L36" s="111">
        <f>ROUND(L30*$D$33/1000,1)</f>
        <v>135</v>
      </c>
      <c r="M36" s="111">
        <f>ROUND(M30*$D$33/1000,1)</f>
        <v>80</v>
      </c>
      <c r="N36" s="111">
        <f>ROUND(N30*$D$33/1000,1)</f>
        <v>555</v>
      </c>
      <c r="O36" s="111">
        <f>ROUND(O30*$D$33/1000,0)</f>
        <v>953</v>
      </c>
      <c r="P36" s="111">
        <f>ROUND(P30*$D$33/1000,0)</f>
        <v>318</v>
      </c>
      <c r="Q36" s="111">
        <f>ROUND(Q30*$D$33/1000,0)</f>
        <v>418</v>
      </c>
      <c r="R36" s="111">
        <f>ROUND(R30*$D$33/1000,0)</f>
        <v>773</v>
      </c>
    </row>
    <row r="37" spans="1:20" s="19" customFormat="1" ht="23.25" customHeight="1" x14ac:dyDescent="0.2">
      <c r="A37" s="36" t="s">
        <v>70</v>
      </c>
      <c r="B37" s="37" t="s">
        <v>59</v>
      </c>
      <c r="C37" s="71" t="s">
        <v>71</v>
      </c>
      <c r="D37" s="112">
        <f>SUM(E37:R37)</f>
        <v>2516</v>
      </c>
      <c r="E37" s="81">
        <f>ROUND(E31*$D$33/1000,1)</f>
        <v>1190</v>
      </c>
      <c r="F37" s="81">
        <f>ROUND(F31*$D$33/1000,0)</f>
        <v>703</v>
      </c>
      <c r="G37" s="111">
        <f>ROUND(G31*$D$33/1000,0)</f>
        <v>173</v>
      </c>
      <c r="H37" s="111">
        <f>ROUND(H31*$D$33/1000,1)</f>
        <v>70</v>
      </c>
      <c r="I37" s="111">
        <f>ROUND(I31*$D$33/1000,1)</f>
        <v>10</v>
      </c>
      <c r="J37" s="111">
        <f>ROUND(J31*$D$33/1000,0)</f>
        <v>13</v>
      </c>
      <c r="K37" s="111">
        <f>ROUND(K31*$D$33/1000,0)</f>
        <v>3</v>
      </c>
      <c r="L37" s="111">
        <f>ROUND(L31*$D$33/1000,1)</f>
        <v>0</v>
      </c>
      <c r="M37" s="111">
        <f>ROUND(M31*$D$33/1000,1)</f>
        <v>205</v>
      </c>
      <c r="N37" s="111">
        <f>ROUND(N31*$D$33/1000,0)</f>
        <v>33</v>
      </c>
      <c r="O37" s="111">
        <f>ROUND(O31*$D$33/1000,0)</f>
        <v>3</v>
      </c>
      <c r="P37" s="111">
        <f>ROUND(P31*$D$33/1000,0)</f>
        <v>43</v>
      </c>
      <c r="Q37" s="111">
        <f>ROUND(Q31*$D$33/1000,1)</f>
        <v>70</v>
      </c>
      <c r="R37" s="111">
        <f>ROUND(R31*$D$33/1000,1)</f>
        <v>0</v>
      </c>
    </row>
    <row r="38" spans="1:20" s="19" customFormat="1" ht="28.15" customHeight="1" x14ac:dyDescent="0.2">
      <c r="A38" s="36" t="s">
        <v>72</v>
      </c>
      <c r="B38" s="37" t="s">
        <v>61</v>
      </c>
      <c r="C38" s="71" t="s">
        <v>73</v>
      </c>
      <c r="D38" s="112">
        <f>SUM(E38:R38)</f>
        <v>131</v>
      </c>
      <c r="E38" s="81">
        <f>ROUND(E32*$D$33/1000,0)</f>
        <v>113</v>
      </c>
      <c r="F38" s="81">
        <f>ROUND(F32*$D$33/1000,0)</f>
        <v>18</v>
      </c>
      <c r="G38" s="111">
        <f>ROUND(G32*$D$33/1000,1)</f>
        <v>0</v>
      </c>
      <c r="H38" s="111">
        <f>ROUND(H32*$D$33/1000,1)</f>
        <v>0</v>
      </c>
      <c r="I38" s="111">
        <f>ROUND(I32*$D$33/1000,1)</f>
        <v>0</v>
      </c>
      <c r="J38" s="111">
        <f>ROUND(J32*$D$33/1000,1)</f>
        <v>0</v>
      </c>
      <c r="K38" s="111">
        <f>ROUND(K32*$D$33/1000,1)</f>
        <v>0</v>
      </c>
      <c r="L38" s="111">
        <f>ROUND(L32*$D$33/1000,1)</f>
        <v>0</v>
      </c>
      <c r="M38" s="111">
        <f>ROUND(M32*$D$33/1000,1)</f>
        <v>0</v>
      </c>
      <c r="N38" s="111">
        <f>ROUND(N32*$D$33/1000,1)</f>
        <v>0</v>
      </c>
      <c r="O38" s="111">
        <f>ROUND(O32*$D$33/1000,1)</f>
        <v>0</v>
      </c>
      <c r="P38" s="111">
        <f>ROUND(P32*$D$33/1000,1)</f>
        <v>0</v>
      </c>
      <c r="Q38" s="111">
        <f>ROUND(Q32*$D$33/1000,1)</f>
        <v>0</v>
      </c>
      <c r="R38" s="111">
        <f>ROUND(R32*$D$33/1000,1)</f>
        <v>0</v>
      </c>
    </row>
    <row r="39" spans="1:20" s="19" customFormat="1" ht="27" customHeight="1" x14ac:dyDescent="0.2">
      <c r="A39" s="24">
        <v>13</v>
      </c>
      <c r="B39" s="25" t="s">
        <v>74</v>
      </c>
      <c r="C39" s="26" t="s">
        <v>75</v>
      </c>
      <c r="D39" s="106">
        <f>ROUND(D21+D27+D34,0)</f>
        <v>516241</v>
      </c>
      <c r="E39" s="108">
        <f>ROUND(E21+E27+E34,0)</f>
        <v>218871</v>
      </c>
      <c r="F39" s="108">
        <f t="shared" ref="F39:R39" si="10">ROUND(F21+F27+F34,0)</f>
        <v>89918</v>
      </c>
      <c r="G39" s="106">
        <f t="shared" si="10"/>
        <v>20024</v>
      </c>
      <c r="H39" s="106">
        <f t="shared" si="10"/>
        <v>15222</v>
      </c>
      <c r="I39" s="106">
        <f t="shared" si="10"/>
        <v>4582</v>
      </c>
      <c r="J39" s="106">
        <f t="shared" si="10"/>
        <v>31149</v>
      </c>
      <c r="K39" s="106">
        <f t="shared" si="10"/>
        <v>14161</v>
      </c>
      <c r="L39" s="106">
        <f t="shared" si="10"/>
        <v>2669</v>
      </c>
      <c r="M39" s="106">
        <f t="shared" si="10"/>
        <v>19823</v>
      </c>
      <c r="N39" s="106">
        <f t="shared" si="10"/>
        <v>13535</v>
      </c>
      <c r="O39" s="106">
        <f t="shared" si="10"/>
        <v>24487</v>
      </c>
      <c r="P39" s="106">
        <f t="shared" si="10"/>
        <v>19284</v>
      </c>
      <c r="Q39" s="106">
        <f t="shared" si="10"/>
        <v>21619</v>
      </c>
      <c r="R39" s="106">
        <f t="shared" si="10"/>
        <v>20897</v>
      </c>
    </row>
    <row r="40" spans="1:20" s="19" customFormat="1" ht="32.25" customHeight="1" x14ac:dyDescent="0.2">
      <c r="A40" s="24">
        <v>14</v>
      </c>
      <c r="B40" s="113" t="s">
        <v>76</v>
      </c>
      <c r="C40" s="114">
        <v>0.8</v>
      </c>
      <c r="D40" s="115"/>
      <c r="E40" s="116"/>
      <c r="F40" s="116"/>
      <c r="G40" s="115"/>
      <c r="H40" s="115"/>
      <c r="I40" s="115"/>
      <c r="J40" s="115"/>
      <c r="K40" s="115"/>
      <c r="L40" s="115"/>
      <c r="M40" s="115"/>
      <c r="N40" s="115"/>
      <c r="O40" s="115"/>
      <c r="P40" s="115"/>
      <c r="Q40" s="115"/>
      <c r="R40" s="115"/>
    </row>
    <row r="41" spans="1:20" s="122" customFormat="1" ht="51.75" customHeight="1" x14ac:dyDescent="0.25">
      <c r="A41" s="117">
        <v>15</v>
      </c>
      <c r="B41" s="118" t="s">
        <v>77</v>
      </c>
      <c r="C41" s="119" t="s">
        <v>78</v>
      </c>
      <c r="D41" s="120">
        <f>SUM(E41:R41)</f>
        <v>412993</v>
      </c>
      <c r="E41" s="121">
        <f t="shared" ref="E41:R41" si="11">ROUND(E39*$C$40,0)</f>
        <v>175097</v>
      </c>
      <c r="F41" s="121">
        <f t="shared" si="11"/>
        <v>71934</v>
      </c>
      <c r="G41" s="120">
        <f t="shared" si="11"/>
        <v>16019</v>
      </c>
      <c r="H41" s="120">
        <f t="shared" si="11"/>
        <v>12178</v>
      </c>
      <c r="I41" s="120">
        <f t="shared" si="11"/>
        <v>3666</v>
      </c>
      <c r="J41" s="120">
        <f t="shared" si="11"/>
        <v>24919</v>
      </c>
      <c r="K41" s="120">
        <f t="shared" si="11"/>
        <v>11329</v>
      </c>
      <c r="L41" s="120">
        <f t="shared" si="11"/>
        <v>2135</v>
      </c>
      <c r="M41" s="120">
        <f t="shared" si="11"/>
        <v>15858</v>
      </c>
      <c r="N41" s="120">
        <f t="shared" si="11"/>
        <v>10828</v>
      </c>
      <c r="O41" s="120">
        <f t="shared" si="11"/>
        <v>19590</v>
      </c>
      <c r="P41" s="120">
        <f t="shared" si="11"/>
        <v>15427</v>
      </c>
      <c r="Q41" s="120">
        <f t="shared" si="11"/>
        <v>17295</v>
      </c>
      <c r="R41" s="120">
        <f t="shared" si="11"/>
        <v>16718</v>
      </c>
    </row>
    <row r="42" spans="1:20" s="122" customFormat="1" ht="56.25" customHeight="1" x14ac:dyDescent="0.25">
      <c r="A42" s="117">
        <v>16</v>
      </c>
      <c r="B42" s="130" t="s">
        <v>83</v>
      </c>
      <c r="C42" s="131"/>
      <c r="D42" s="132">
        <v>323075</v>
      </c>
      <c r="E42" s="133">
        <v>127446</v>
      </c>
      <c r="F42" s="133">
        <v>57209</v>
      </c>
      <c r="G42" s="132">
        <v>12453</v>
      </c>
      <c r="H42" s="132">
        <v>10236</v>
      </c>
      <c r="I42" s="132">
        <v>3390</v>
      </c>
      <c r="J42" s="132">
        <v>17697</v>
      </c>
      <c r="K42" s="132">
        <v>11329</v>
      </c>
      <c r="L42" s="132">
        <v>1918</v>
      </c>
      <c r="M42" s="132">
        <v>10350</v>
      </c>
      <c r="N42" s="132">
        <v>8220</v>
      </c>
      <c r="O42" s="132">
        <v>19590</v>
      </c>
      <c r="P42" s="132">
        <v>12444</v>
      </c>
      <c r="Q42" s="132">
        <v>14075</v>
      </c>
      <c r="R42" s="132">
        <v>16718</v>
      </c>
    </row>
    <row r="43" spans="1:20" s="122" customFormat="1" ht="51.75" customHeight="1" x14ac:dyDescent="0.25">
      <c r="A43" s="117">
        <v>17</v>
      </c>
      <c r="B43" s="118" t="s">
        <v>84</v>
      </c>
      <c r="C43" s="119"/>
      <c r="D43" s="120">
        <f>D41-D42</f>
        <v>89918</v>
      </c>
      <c r="E43" s="120">
        <f t="shared" ref="E43:R43" si="12">E41-E42</f>
        <v>47651</v>
      </c>
      <c r="F43" s="120">
        <f t="shared" si="12"/>
        <v>14725</v>
      </c>
      <c r="G43" s="120">
        <f t="shared" si="12"/>
        <v>3566</v>
      </c>
      <c r="H43" s="120">
        <f t="shared" si="12"/>
        <v>1942</v>
      </c>
      <c r="I43" s="120">
        <f t="shared" si="12"/>
        <v>276</v>
      </c>
      <c r="J43" s="120">
        <f t="shared" si="12"/>
        <v>7222</v>
      </c>
      <c r="K43" s="120">
        <f t="shared" si="12"/>
        <v>0</v>
      </c>
      <c r="L43" s="120">
        <f t="shared" si="12"/>
        <v>217</v>
      </c>
      <c r="M43" s="120">
        <f t="shared" si="12"/>
        <v>5508</v>
      </c>
      <c r="N43" s="120">
        <f t="shared" si="12"/>
        <v>2608</v>
      </c>
      <c r="O43" s="120">
        <f t="shared" si="12"/>
        <v>0</v>
      </c>
      <c r="P43" s="120">
        <f t="shared" si="12"/>
        <v>2983</v>
      </c>
      <c r="Q43" s="120">
        <f t="shared" si="12"/>
        <v>3220</v>
      </c>
      <c r="R43" s="120">
        <f t="shared" si="12"/>
        <v>0</v>
      </c>
    </row>
    <row r="44" spans="1:20" s="122" customFormat="1" ht="51.75" customHeight="1" x14ac:dyDescent="0.25">
      <c r="A44" s="123"/>
      <c r="B44" s="124"/>
      <c r="C44" s="125"/>
      <c r="D44" s="126">
        <f>89770-D43</f>
        <v>-148</v>
      </c>
      <c r="E44" s="127"/>
      <c r="F44" s="127"/>
      <c r="G44" s="126"/>
      <c r="H44" s="126"/>
      <c r="I44" s="126"/>
      <c r="J44" s="126"/>
      <c r="K44" s="126"/>
      <c r="L44" s="126"/>
      <c r="M44" s="126"/>
      <c r="N44" s="126"/>
      <c r="O44" s="126"/>
      <c r="P44" s="126"/>
      <c r="Q44" s="126"/>
      <c r="R44" s="126"/>
    </row>
    <row r="45" spans="1:20" s="122" customFormat="1" ht="15.75" x14ac:dyDescent="0.25">
      <c r="A45" s="234" t="s">
        <v>79</v>
      </c>
      <c r="B45" s="235"/>
      <c r="C45" s="235"/>
      <c r="D45" s="235"/>
      <c r="E45" s="235"/>
      <c r="F45" s="235"/>
      <c r="G45" s="235"/>
      <c r="H45" s="235"/>
      <c r="I45" s="235"/>
      <c r="J45" s="235"/>
      <c r="K45" s="235"/>
      <c r="L45" s="235"/>
      <c r="M45" s="235"/>
      <c r="N45" s="235"/>
      <c r="O45" s="235"/>
      <c r="P45" s="235"/>
      <c r="Q45" s="235"/>
      <c r="R45" s="235"/>
      <c r="S45" s="128"/>
    </row>
    <row r="46" spans="1:20" s="122" customFormat="1" ht="75.75" customHeight="1" x14ac:dyDescent="0.25">
      <c r="A46" s="228" t="s">
        <v>80</v>
      </c>
      <c r="B46" s="228"/>
      <c r="C46" s="228"/>
      <c r="D46" s="228"/>
      <c r="E46" s="228"/>
      <c r="F46" s="228"/>
      <c r="G46" s="228"/>
      <c r="H46" s="228"/>
      <c r="I46" s="228"/>
      <c r="J46" s="228"/>
      <c r="K46" s="228"/>
      <c r="L46" s="228"/>
      <c r="M46" s="228"/>
      <c r="N46" s="228"/>
      <c r="O46" s="228"/>
      <c r="P46" s="228"/>
      <c r="Q46" s="228"/>
      <c r="R46" s="228"/>
      <c r="S46" s="128"/>
    </row>
  </sheetData>
  <mergeCells count="7">
    <mergeCell ref="A45:R45"/>
    <mergeCell ref="A46:R46"/>
    <mergeCell ref="P1:R2"/>
    <mergeCell ref="A3:R3"/>
    <mergeCell ref="C8:C10"/>
    <mergeCell ref="C12:C14"/>
    <mergeCell ref="C29:C32"/>
  </mergeCells>
  <pageMargins left="0.19685039370078741" right="0.19685039370078741" top="0.19685039370078741" bottom="0.19685039370078741" header="0.11811023622047245" footer="0.31496062992125984"/>
  <pageSetup paperSize="9" scale="60" fitToHeight="0" orientation="landscape" r:id="rId1"/>
  <headerFooter alignWithMargins="0"/>
  <rowBreaks count="1" manualBreakCount="1">
    <brk id="25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ФЭО 2-х разовое питание (2)</vt:lpstr>
      <vt:lpstr>2025</vt:lpstr>
      <vt:lpstr>2026-2027</vt:lpstr>
      <vt:lpstr>ФЭО 2-х разовое питание</vt:lpstr>
      <vt:lpstr>'2025'!Заголовки_для_печати</vt:lpstr>
      <vt:lpstr>'2026-2027'!Заголовки_для_печати</vt:lpstr>
      <vt:lpstr>'ФЭО 2-х разовое питание'!Заголовки_для_печати</vt:lpstr>
      <vt:lpstr>'ФЭО 2-х разовое питание (2)'!Заголовки_для_печати</vt:lpstr>
      <vt:lpstr>'2025'!Область_печати</vt:lpstr>
      <vt:lpstr>'2026-2027'!Область_печати</vt:lpstr>
      <vt:lpstr>'ФЭО 2-х разовое питание'!Область_печати</vt:lpstr>
      <vt:lpstr>'ФЭО 2-х разовое питание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СинельниковаИВ</dc:creator>
  <cp:lastModifiedBy>Шаманаева Елена Михайловна</cp:lastModifiedBy>
  <cp:lastPrinted>2024-10-08T02:17:04Z</cp:lastPrinted>
  <dcterms:created xsi:type="dcterms:W3CDTF">2018-11-15T01:51:45Z</dcterms:created>
  <dcterms:modified xsi:type="dcterms:W3CDTF">2024-10-27T21:40:07Z</dcterms:modified>
</cp:coreProperties>
</file>