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Учреждения!$33:$34</definedName>
    <definedName name="_xlnm.Print_Area" localSheetId="1">'Муниципальные районы'!$A$1:$P$33</definedName>
    <definedName name="_xlnm.Print_Area" localSheetId="0">Учреждения!$A$1:$E$72</definedName>
  </definedNames>
  <calcPr calcId="152511" refMode="R1C1"/>
</workbook>
</file>

<file path=xl/calcChain.xml><?xml version="1.0" encoding="utf-8"?>
<calcChain xmlns="http://schemas.openxmlformats.org/spreadsheetml/2006/main">
  <c r="B70" i="1" l="1"/>
  <c r="E19" i="1" l="1"/>
  <c r="E30" i="1"/>
  <c r="E21" i="1"/>
  <c r="E15" i="1"/>
  <c r="E14" i="1"/>
  <c r="E29" i="1"/>
  <c r="E13" i="1"/>
  <c r="E28" i="1"/>
  <c r="E27" i="1"/>
  <c r="E26" i="1"/>
  <c r="E25" i="1"/>
  <c r="E24" i="1"/>
  <c r="E10" i="1"/>
  <c r="E23" i="1"/>
  <c r="E22" i="1"/>
  <c r="E20" i="1"/>
  <c r="E18" i="1"/>
  <c r="E17" i="1"/>
  <c r="E16" i="1"/>
  <c r="E12" i="1"/>
  <c r="E11" i="1"/>
  <c r="B31" i="2"/>
  <c r="E31" i="1" s="1"/>
  <c r="E9" i="1" l="1"/>
  <c r="E8" i="1" s="1"/>
  <c r="A2" i="2"/>
  <c r="B2" i="2" s="1"/>
  <c r="C2" i="2" s="1"/>
  <c r="A3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<sst xmlns="http://schemas.openxmlformats.org/spreadsheetml/2006/main" count="117" uniqueCount="116">
  <si>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</si>
  <si>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</si>
  <si>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</si>
  <si>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</si>
  <si>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</si>
  <si>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</si>
  <si>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</si>
  <si>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</si>
  <si>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</si>
  <si>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</si>
  <si>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</si>
  <si>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</si>
  <si>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</si>
  <si>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</si>
  <si>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</si>
  <si>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</si>
  <si>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</si>
  <si>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</si>
  <si>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</si>
  <si>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</si>
  <si>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</si>
  <si>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</si>
  <si>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</si>
  <si>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</si>
  <si>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</si>
  <si>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</si>
  <si>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</si>
  <si>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</si>
  <si>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</si>
  <si>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</si>
  <si>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</si>
  <si>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</si>
  <si>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</si>
  <si>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за счет средств резервного фонда Правительства Камчатского края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</si>
  <si>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</si>
  <si>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</si>
  <si>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</si>
  <si>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</si>
  <si>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</si>
  <si>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</si>
  <si>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</si>
  <si>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</si>
  <si>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</si>
  <si>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</si>
  <si>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</si>
  <si>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</si>
  <si>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</si>
  <si>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</si>
  <si>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капитальный ремонт кровли жилого дома по ул. Лукашевского, д. 65а п. Оссора</t>
  </si>
  <si>
    <t>Иные межбюджетные трансферты на подготовку к отопительному зимнему периоду  многоквартирных домов в Камчатском крае</t>
  </si>
  <si>
    <t>Иные межбюджетные трансферты на ремонт кровли в котельной «Центральная» в Никольском сельском поселении Алеутского муниципального района</t>
  </si>
  <si>
    <t>Иные межбюджетные трансферты на  возмещение затрат по сооружению подземного перехода под автомобильной дорогой по ул. Набережная в г. Петропавловск-Камчатский</t>
  </si>
  <si>
    <t>Иные межбюджетные трансферты на устройство линии наружного освещения по ул. Топоркова в г. Петропавловске-Камчатском</t>
  </si>
  <si>
    <t>Государственная поддержка малого и среднего предпринимательства, включая крестьянские (фермерские) хозяйства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</si>
  <si>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</si>
  <si>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</si>
  <si>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</si>
  <si>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24.12.2015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</si>
  <si>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</si>
  <si>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</si>
  <si>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</si>
  <si>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</si>
  <si>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</si>
  <si>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</si>
  <si>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</si>
  <si>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</si>
  <si>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</si>
  <si>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</si>
  <si>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</si>
  <si>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</si>
  <si>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</si>
  <si>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</si>
  <si>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</si>
  <si>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</si>
  <si>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</si>
  <si>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</si>
  <si>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</si>
  <si>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</si>
  <si>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</si>
  <si>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</si>
  <si>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</si>
  <si>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</si>
  <si>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</si>
  <si>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</si>
  <si>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</si>
  <si>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</si>
  <si>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</si>
  <si>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</si>
  <si>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</si>
  <si>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</si>
  <si>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</si>
  <si>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</si>
  <si>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ИТОГО</t>
  </si>
  <si>
    <t>18.12.2015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</si>
  <si>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</si>
  <si>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Субсидии бюджетам субъектов Российской Федерации на возмещение части затрат на приобретение элитных семян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</si>
  <si>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</si>
  <si>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Единая субвенция бюджетам субъектов Российской Федерации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</si>
  <si>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</si>
  <si>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</si>
  <si>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</si>
  <si>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</si>
  <si>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</si>
  <si>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</si>
  <si>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</si>
  <si>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</si>
  <si>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субъектов Российской Федерации для оказания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</si>
  <si>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</si>
  <si>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</si>
  <si>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Субсидии бюджетам субъектов Российской Федерации на реализацию федеральных целевых программ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</si>
  <si>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</si>
  <si>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</si>
  <si>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</si>
  <si>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</si>
  <si>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</si>
  <si>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 xml:space="preserve">Кредиты коммерческих банков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</si>
</sst>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view="pageBreakPreview" zoomScaleNormal="100" zoomScaleSheetLayoutView="100" workbookViewId="0">
      <selection activeCell="B70" sqref="B70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7" t="s">
        <v>0</v>
      </c>
      <c r="B1" s="47"/>
      <c r="C1" s="47"/>
      <c r="D1" s="47"/>
      <c r="E1" s="47"/>
      <c r="F1" s="31" t="s">
        <v>93</v>
      </c>
      <c r="G1" s="32" t="str">
        <f>TEXT(F1,"[$-FC19]ДД ММММ")</f>
        <v>18 декабря</v>
      </c>
      <c r="H1" s="32" t="str">
        <f>TEXT(F1,"[$-FC19]ДД.ММ.ГГГ \г")</f>
        <v>18.12.2015 г</v>
      </c>
    </row>
    <row r="2" spans="1:9" ht="15.6" x14ac:dyDescent="0.3">
      <c r="A2" s="47" t="str">
        <f>CONCATENATE("с ",G1," по ",G2,"ода")</f>
        <v>с 18 декабря по 24 декабря 2015 года</v>
      </c>
      <c r="B2" s="47"/>
      <c r="C2" s="47"/>
      <c r="D2" s="47"/>
      <c r="E2" s="47"/>
      <c r="F2" s="31" t="s">
        <v>57</v>
      </c>
      <c r="G2" s="32" t="str">
        <f>TEXT(F2,"[$-FC19]ДД ММММ ГГГ \г")</f>
        <v>24 декабря 2015 г</v>
      </c>
      <c r="H2" s="32" t="str">
        <f>TEXT(F2,"[$-FC19]ДД.ММ.ГГГ \г")</f>
        <v>24.12.2015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8" t="str">
        <f>CONCATENATE("Остатки средств на ",H1,".")</f>
        <v>Остатки средств на 18.12.2015 г.</v>
      </c>
      <c r="B5" s="49"/>
      <c r="C5" s="49"/>
      <c r="D5" s="50"/>
      <c r="E5" s="8">
        <v>3665612.7999999998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8" t="s">
        <v>2</v>
      </c>
      <c r="B7" s="46"/>
      <c r="C7" s="46"/>
      <c r="D7" s="46"/>
      <c r="E7" s="13"/>
    </row>
    <row r="8" spans="1:9" x14ac:dyDescent="0.3">
      <c r="A8" s="59" t="s">
        <v>3</v>
      </c>
      <c r="B8" s="46"/>
      <c r="C8" s="46"/>
      <c r="D8" s="46"/>
      <c r="E8" s="9">
        <f>E31-E9</f>
        <v>523510.0255099996</v>
      </c>
    </row>
    <row r="9" spans="1:9" x14ac:dyDescent="0.3">
      <c r="A9" s="45" t="s">
        <v>4</v>
      </c>
      <c r="B9" s="46"/>
      <c r="C9" s="46"/>
      <c r="D9" s="46"/>
      <c r="E9" s="14">
        <f>SUM(E10:E30)</f>
        <v>714114</v>
      </c>
    </row>
    <row r="10" spans="1:9" ht="30" customHeight="1" x14ac:dyDescent="0.3">
      <c r="A10" s="45" t="s">
        <v>94</v>
      </c>
      <c r="B10" s="46"/>
      <c r="C10" s="46"/>
      <c r="D10" s="46"/>
      <c r="E10" s="14">
        <f>159.4+27.8</f>
        <v>187.20000000000002</v>
      </c>
    </row>
    <row r="11" spans="1:9" x14ac:dyDescent="0.3">
      <c r="A11" s="45" t="s">
        <v>95</v>
      </c>
      <c r="B11" s="46"/>
      <c r="C11" s="46"/>
      <c r="D11" s="46"/>
      <c r="E11" s="14">
        <f>49</f>
        <v>49</v>
      </c>
    </row>
    <row r="12" spans="1:9" ht="26.4" customHeight="1" x14ac:dyDescent="0.3">
      <c r="A12" s="45" t="s">
        <v>96</v>
      </c>
      <c r="B12" s="46"/>
      <c r="C12" s="46"/>
      <c r="D12" s="46"/>
      <c r="E12" s="14">
        <f>193.6</f>
        <v>193.6</v>
      </c>
    </row>
    <row r="13" spans="1:9" x14ac:dyDescent="0.3">
      <c r="A13" s="45" t="s">
        <v>97</v>
      </c>
      <c r="B13" s="46"/>
      <c r="C13" s="46"/>
      <c r="D13" s="46"/>
      <c r="E13" s="14">
        <f>3.5+22.9+320.8+72.5+3092.1</f>
        <v>3511.7999999999997</v>
      </c>
    </row>
    <row r="14" spans="1:9" ht="43.2" customHeight="1" x14ac:dyDescent="0.3">
      <c r="A14" s="45" t="s">
        <v>98</v>
      </c>
      <c r="B14" s="46"/>
      <c r="C14" s="46"/>
      <c r="D14" s="46"/>
      <c r="E14" s="14">
        <f>2435.8+238.7+2873.7</f>
        <v>5548.2</v>
      </c>
    </row>
    <row r="15" spans="1:9" ht="32.4" customHeight="1" x14ac:dyDescent="0.3">
      <c r="A15" s="45" t="s">
        <v>99</v>
      </c>
      <c r="B15" s="46"/>
      <c r="C15" s="46"/>
      <c r="D15" s="46"/>
      <c r="E15" s="14">
        <f>856.1+3513.1+122.2</f>
        <v>4491.3999999999996</v>
      </c>
    </row>
    <row r="16" spans="1:9" ht="34.799999999999997" customHeight="1" x14ac:dyDescent="0.3">
      <c r="A16" s="45" t="s">
        <v>100</v>
      </c>
      <c r="B16" s="46"/>
      <c r="C16" s="46"/>
      <c r="D16" s="46"/>
      <c r="E16" s="14">
        <f>74.8</f>
        <v>74.8</v>
      </c>
    </row>
    <row r="17" spans="1:5" ht="31.8" customHeight="1" x14ac:dyDescent="0.3">
      <c r="A17" s="45" t="s">
        <v>101</v>
      </c>
      <c r="B17" s="46"/>
      <c r="C17" s="46"/>
      <c r="D17" s="46"/>
      <c r="E17" s="14">
        <f>270</f>
        <v>270</v>
      </c>
    </row>
    <row r="18" spans="1:5" ht="30" customHeight="1" x14ac:dyDescent="0.3">
      <c r="A18" s="45" t="s">
        <v>102</v>
      </c>
      <c r="B18" s="46"/>
      <c r="C18" s="46"/>
      <c r="D18" s="46"/>
      <c r="E18" s="14">
        <f>962</f>
        <v>962</v>
      </c>
    </row>
    <row r="19" spans="1:5" ht="27" customHeight="1" x14ac:dyDescent="0.3">
      <c r="A19" s="45" t="s">
        <v>103</v>
      </c>
      <c r="B19" s="46"/>
      <c r="C19" s="46"/>
      <c r="D19" s="46"/>
      <c r="E19" s="14">
        <f>345.2+410.4+781.1+921.8+1683.3</f>
        <v>4141.8</v>
      </c>
    </row>
    <row r="20" spans="1:5" ht="41.4" customHeight="1" x14ac:dyDescent="0.3">
      <c r="A20" s="45" t="s">
        <v>104</v>
      </c>
      <c r="B20" s="46"/>
      <c r="C20" s="46"/>
      <c r="D20" s="46"/>
      <c r="E20" s="14">
        <f>3998.7</f>
        <v>3998.7</v>
      </c>
    </row>
    <row r="21" spans="1:5" ht="31.8" customHeight="1" x14ac:dyDescent="0.3">
      <c r="A21" s="45" t="s">
        <v>105</v>
      </c>
      <c r="B21" s="46"/>
      <c r="C21" s="46"/>
      <c r="D21" s="46"/>
      <c r="E21" s="14">
        <f>684.6+229.1</f>
        <v>913.7</v>
      </c>
    </row>
    <row r="22" spans="1:5" ht="45" customHeight="1" x14ac:dyDescent="0.3">
      <c r="A22" s="45" t="s">
        <v>106</v>
      </c>
      <c r="B22" s="46"/>
      <c r="C22" s="46"/>
      <c r="D22" s="46"/>
      <c r="E22" s="14">
        <f>262.3</f>
        <v>262.3</v>
      </c>
    </row>
    <row r="23" spans="1:5" ht="29.4" customHeight="1" x14ac:dyDescent="0.3">
      <c r="A23" s="45" t="s">
        <v>107</v>
      </c>
      <c r="B23" s="46"/>
      <c r="C23" s="46"/>
      <c r="D23" s="46"/>
      <c r="E23" s="14">
        <f>20.1</f>
        <v>20.100000000000001</v>
      </c>
    </row>
    <row r="24" spans="1:5" ht="33.6" customHeight="1" x14ac:dyDescent="0.3">
      <c r="A24" s="45" t="s">
        <v>108</v>
      </c>
      <c r="B24" s="46"/>
      <c r="C24" s="46"/>
      <c r="D24" s="46"/>
      <c r="E24" s="14">
        <f>178.2</f>
        <v>178.2</v>
      </c>
    </row>
    <row r="25" spans="1:5" x14ac:dyDescent="0.3">
      <c r="A25" s="45" t="s">
        <v>109</v>
      </c>
      <c r="B25" s="46"/>
      <c r="C25" s="46"/>
      <c r="D25" s="46"/>
      <c r="E25" s="14">
        <f>7.5</f>
        <v>7.5</v>
      </c>
    </row>
    <row r="26" spans="1:5" ht="32.4" customHeight="1" x14ac:dyDescent="0.3">
      <c r="A26" s="45" t="s">
        <v>110</v>
      </c>
      <c r="B26" s="46"/>
      <c r="C26" s="46"/>
      <c r="D26" s="46"/>
      <c r="E26" s="14">
        <f>5344.7</f>
        <v>5344.7</v>
      </c>
    </row>
    <row r="27" spans="1:5" ht="49.8" customHeight="1" x14ac:dyDescent="0.3">
      <c r="A27" s="45" t="s">
        <v>111</v>
      </c>
      <c r="B27" s="46"/>
      <c r="C27" s="46"/>
      <c r="D27" s="46"/>
      <c r="E27" s="14">
        <f>45.1</f>
        <v>45.1</v>
      </c>
    </row>
    <row r="28" spans="1:5" ht="45.6" customHeight="1" x14ac:dyDescent="0.3">
      <c r="A28" s="45" t="s">
        <v>112</v>
      </c>
      <c r="B28" s="46"/>
      <c r="C28" s="46"/>
      <c r="D28" s="46"/>
      <c r="E28" s="14">
        <f>12431.1</f>
        <v>12431.1</v>
      </c>
    </row>
    <row r="29" spans="1:5" ht="45.6" customHeight="1" x14ac:dyDescent="0.3">
      <c r="A29" s="45" t="s">
        <v>113</v>
      </c>
      <c r="B29" s="46"/>
      <c r="C29" s="46"/>
      <c r="D29" s="46"/>
      <c r="E29" s="14">
        <f>158.4</f>
        <v>158.4</v>
      </c>
    </row>
    <row r="30" spans="1:5" ht="30.6" customHeight="1" x14ac:dyDescent="0.3">
      <c r="A30" s="45" t="s">
        <v>114</v>
      </c>
      <c r="B30" s="46"/>
      <c r="C30" s="46"/>
      <c r="D30" s="46"/>
      <c r="E30" s="14">
        <f>671324.4</f>
        <v>671324.4</v>
      </c>
    </row>
    <row r="31" spans="1:5" x14ac:dyDescent="0.3">
      <c r="A31" s="51" t="s">
        <v>5</v>
      </c>
      <c r="B31" s="52"/>
      <c r="C31" s="52"/>
      <c r="D31" s="53"/>
      <c r="E31" s="13">
        <f>'Муниципальные районы'!B32-Учреждения!E5+'Муниципальные районы'!B31</f>
        <v>1237624.0255099996</v>
      </c>
    </row>
    <row r="32" spans="1:5" x14ac:dyDescent="0.3">
      <c r="A32" s="15"/>
      <c r="B32" s="16"/>
      <c r="C32" s="16"/>
      <c r="D32" s="6"/>
      <c r="E32" s="17"/>
    </row>
    <row r="33" spans="1:5" x14ac:dyDescent="0.3">
      <c r="A33" s="54" t="s">
        <v>14</v>
      </c>
      <c r="B33" s="56" t="s">
        <v>6</v>
      </c>
      <c r="C33" s="57" t="s">
        <v>7</v>
      </c>
      <c r="D33" s="57"/>
      <c r="E33" s="57"/>
    </row>
    <row r="34" spans="1:5" ht="82.8" x14ac:dyDescent="0.3">
      <c r="A34" s="55"/>
      <c r="B34" s="56"/>
      <c r="C34" s="18" t="s">
        <v>8</v>
      </c>
      <c r="D34" s="18" t="s">
        <v>9</v>
      </c>
      <c r="E34" s="18" t="s">
        <v>10</v>
      </c>
    </row>
    <row r="35" spans="1:5" x14ac:dyDescent="0.3">
      <c r="A35" s="21" t="s">
        <v>58</v>
      </c>
      <c r="B35" s="19">
        <v>5683.7632700000004</v>
      </c>
      <c r="C35" s="19"/>
      <c r="D35" s="19"/>
      <c r="E35" s="19"/>
    </row>
    <row r="36" spans="1:5" x14ac:dyDescent="0.3">
      <c r="A36" s="21" t="s">
        <v>59</v>
      </c>
      <c r="B36" s="19">
        <v>978.09400000000005</v>
      </c>
      <c r="C36" s="19">
        <v>791</v>
      </c>
      <c r="D36" s="19"/>
      <c r="E36" s="19"/>
    </row>
    <row r="37" spans="1:5" x14ac:dyDescent="0.3">
      <c r="A37" s="21" t="s">
        <v>60</v>
      </c>
      <c r="B37" s="19">
        <v>2402.7031200000001</v>
      </c>
      <c r="C37" s="19">
        <v>3.63001</v>
      </c>
      <c r="D37" s="19">
        <v>212.11048</v>
      </c>
      <c r="E37" s="19"/>
    </row>
    <row r="38" spans="1:5" ht="27.6" x14ac:dyDescent="0.3">
      <c r="A38" s="21" t="s">
        <v>61</v>
      </c>
      <c r="B38" s="19">
        <v>85322.336890000006</v>
      </c>
      <c r="C38" s="19">
        <v>145</v>
      </c>
      <c r="D38" s="19">
        <v>44</v>
      </c>
      <c r="E38" s="19">
        <v>2812.01</v>
      </c>
    </row>
    <row r="39" spans="1:5" x14ac:dyDescent="0.3">
      <c r="A39" s="21" t="s">
        <v>62</v>
      </c>
      <c r="B39" s="19">
        <v>7770.6224700000002</v>
      </c>
      <c r="C39" s="19"/>
      <c r="D39" s="19"/>
      <c r="E39" s="19"/>
    </row>
    <row r="40" spans="1:5" x14ac:dyDescent="0.3">
      <c r="A40" s="21" t="s">
        <v>63</v>
      </c>
      <c r="B40" s="19">
        <v>1350.3316600000001</v>
      </c>
      <c r="C40" s="19"/>
      <c r="D40" s="19"/>
      <c r="E40" s="19"/>
    </row>
    <row r="41" spans="1:5" ht="27.6" x14ac:dyDescent="0.3">
      <c r="A41" s="21" t="s">
        <v>64</v>
      </c>
      <c r="B41" s="19">
        <v>114891.06735</v>
      </c>
      <c r="C41" s="19"/>
      <c r="D41" s="19"/>
      <c r="E41" s="19">
        <v>3601.7995999999998</v>
      </c>
    </row>
    <row r="42" spans="1:5" x14ac:dyDescent="0.3">
      <c r="A42" s="21" t="s">
        <v>65</v>
      </c>
      <c r="B42" s="19">
        <v>30731.297999999999</v>
      </c>
      <c r="C42" s="19">
        <v>15.106</v>
      </c>
      <c r="D42" s="19"/>
      <c r="E42" s="19"/>
    </row>
    <row r="43" spans="1:5" x14ac:dyDescent="0.3">
      <c r="A43" s="21" t="s">
        <v>66</v>
      </c>
      <c r="B43" s="19">
        <v>123600.52643</v>
      </c>
      <c r="C43" s="19"/>
      <c r="D43" s="19"/>
      <c r="E43" s="19">
        <v>95.6</v>
      </c>
    </row>
    <row r="44" spans="1:5" x14ac:dyDescent="0.3">
      <c r="A44" s="21" t="s">
        <v>67</v>
      </c>
      <c r="B44" s="19">
        <v>17252.805209999999</v>
      </c>
      <c r="C44" s="19">
        <v>9602.8156600000002</v>
      </c>
      <c r="D44" s="19">
        <v>2867.05051</v>
      </c>
      <c r="E44" s="19">
        <v>3320.6813400000001</v>
      </c>
    </row>
    <row r="45" spans="1:5" x14ac:dyDescent="0.3">
      <c r="A45" s="21" t="s">
        <v>68</v>
      </c>
      <c r="B45" s="19">
        <v>126322.77918</v>
      </c>
      <c r="C45" s="19">
        <v>3302.6298299999999</v>
      </c>
      <c r="D45" s="19">
        <v>1361.72543</v>
      </c>
      <c r="E45" s="19">
        <v>34300.639060000001</v>
      </c>
    </row>
    <row r="46" spans="1:5" x14ac:dyDescent="0.3">
      <c r="A46" s="21" t="s">
        <v>69</v>
      </c>
      <c r="B46" s="19">
        <v>9191.0181100000009</v>
      </c>
      <c r="C46" s="19"/>
      <c r="D46" s="19"/>
      <c r="E46" s="19">
        <v>3825.2680599999999</v>
      </c>
    </row>
    <row r="47" spans="1:5" x14ac:dyDescent="0.3">
      <c r="A47" s="21" t="s">
        <v>70</v>
      </c>
      <c r="B47" s="19">
        <v>-1889.6017999999999</v>
      </c>
      <c r="C47" s="19">
        <v>515.10256000000004</v>
      </c>
      <c r="D47" s="19"/>
      <c r="E47" s="19"/>
    </row>
    <row r="48" spans="1:5" ht="27.6" x14ac:dyDescent="0.3">
      <c r="A48" s="21" t="s">
        <v>71</v>
      </c>
      <c r="B48" s="19">
        <v>9283.5213700000004</v>
      </c>
      <c r="C48" s="19"/>
      <c r="D48" s="19"/>
      <c r="E48" s="19"/>
    </row>
    <row r="49" spans="1:5" x14ac:dyDescent="0.3">
      <c r="A49" s="21" t="s">
        <v>72</v>
      </c>
      <c r="B49" s="19">
        <v>3188.6424000000002</v>
      </c>
      <c r="C49" s="19"/>
      <c r="D49" s="19"/>
      <c r="E49" s="19"/>
    </row>
    <row r="50" spans="1:5" x14ac:dyDescent="0.3">
      <c r="A50" s="21" t="s">
        <v>73</v>
      </c>
      <c r="B50" s="19">
        <v>77787.483869999996</v>
      </c>
      <c r="C50" s="19"/>
      <c r="D50" s="19"/>
      <c r="E50" s="19"/>
    </row>
    <row r="51" spans="1:5" x14ac:dyDescent="0.3">
      <c r="A51" s="21" t="s">
        <v>74</v>
      </c>
      <c r="B51" s="19">
        <v>3662.13762</v>
      </c>
      <c r="C51" s="19">
        <v>864</v>
      </c>
      <c r="D51" s="19"/>
      <c r="E51" s="19"/>
    </row>
    <row r="52" spans="1:5" x14ac:dyDescent="0.3">
      <c r="A52" s="21" t="s">
        <v>75</v>
      </c>
      <c r="B52" s="19">
        <v>1287.90274</v>
      </c>
      <c r="C52" s="19">
        <v>672.52736000000004</v>
      </c>
      <c r="D52" s="19">
        <v>368.97550999999999</v>
      </c>
      <c r="E52" s="19"/>
    </row>
    <row r="53" spans="1:5" x14ac:dyDescent="0.3">
      <c r="A53" s="21" t="s">
        <v>76</v>
      </c>
      <c r="B53" s="19">
        <v>372.39204000000001</v>
      </c>
      <c r="C53" s="19"/>
      <c r="D53" s="19"/>
      <c r="E53" s="19"/>
    </row>
    <row r="54" spans="1:5" x14ac:dyDescent="0.3">
      <c r="A54" s="21" t="s">
        <v>77</v>
      </c>
      <c r="B54" s="19">
        <v>165702.98211000001</v>
      </c>
      <c r="C54" s="19"/>
      <c r="D54" s="19"/>
      <c r="E54" s="19"/>
    </row>
    <row r="55" spans="1:5" x14ac:dyDescent="0.3">
      <c r="A55" s="21" t="s">
        <v>78</v>
      </c>
      <c r="B55" s="19"/>
      <c r="C55" s="19">
        <v>-424.19958000000003</v>
      </c>
      <c r="D55" s="19">
        <v>424.19958000000003</v>
      </c>
      <c r="E55" s="19"/>
    </row>
    <row r="56" spans="1:5" x14ac:dyDescent="0.3">
      <c r="A56" s="21" t="s">
        <v>79</v>
      </c>
      <c r="B56" s="19">
        <v>1.31569</v>
      </c>
      <c r="C56" s="19">
        <v>6.8220000000000003E-2</v>
      </c>
      <c r="D56" s="19">
        <v>1.0722400000000001</v>
      </c>
      <c r="E56" s="19"/>
    </row>
    <row r="57" spans="1:5" x14ac:dyDescent="0.3">
      <c r="A57" s="21" t="s">
        <v>80</v>
      </c>
      <c r="B57" s="19">
        <v>95.40513</v>
      </c>
      <c r="C57" s="19"/>
      <c r="D57" s="19"/>
      <c r="E57" s="19"/>
    </row>
    <row r="58" spans="1:5" x14ac:dyDescent="0.3">
      <c r="A58" s="21" t="s">
        <v>81</v>
      </c>
      <c r="B58" s="19">
        <v>1.94</v>
      </c>
      <c r="C58" s="19"/>
      <c r="D58" s="19"/>
      <c r="E58" s="19"/>
    </row>
    <row r="59" spans="1:5" x14ac:dyDescent="0.3">
      <c r="A59" s="21" t="s">
        <v>82</v>
      </c>
      <c r="B59" s="19">
        <v>18.37182</v>
      </c>
      <c r="C59" s="19"/>
      <c r="D59" s="19"/>
      <c r="E59" s="19"/>
    </row>
    <row r="60" spans="1:5" ht="27.6" x14ac:dyDescent="0.3">
      <c r="A60" s="21" t="s">
        <v>83</v>
      </c>
      <c r="B60" s="19">
        <v>1095582.0870000001</v>
      </c>
      <c r="C60" s="19"/>
      <c r="D60" s="19"/>
      <c r="E60" s="19"/>
    </row>
    <row r="61" spans="1:5" ht="27.6" x14ac:dyDescent="0.3">
      <c r="A61" s="21" t="s">
        <v>84</v>
      </c>
      <c r="B61" s="19">
        <v>122.91189</v>
      </c>
      <c r="C61" s="19">
        <v>65.384</v>
      </c>
      <c r="D61" s="19">
        <v>38.730409999999999</v>
      </c>
      <c r="E61" s="19"/>
    </row>
    <row r="62" spans="1:5" x14ac:dyDescent="0.3">
      <c r="A62" s="21" t="s">
        <v>85</v>
      </c>
      <c r="B62" s="19">
        <v>295.85727000000003</v>
      </c>
      <c r="C62" s="19"/>
      <c r="D62" s="19">
        <v>5.6322700000000001</v>
      </c>
      <c r="E62" s="19"/>
    </row>
    <row r="63" spans="1:5" x14ac:dyDescent="0.3">
      <c r="A63" s="21" t="s">
        <v>86</v>
      </c>
      <c r="B63" s="19">
        <v>814.62549999999999</v>
      </c>
      <c r="C63" s="19"/>
      <c r="D63" s="19"/>
      <c r="E63" s="19"/>
    </row>
    <row r="64" spans="1:5" x14ac:dyDescent="0.3">
      <c r="A64" s="21" t="s">
        <v>87</v>
      </c>
      <c r="B64" s="19">
        <v>1293.11016</v>
      </c>
      <c r="C64" s="19">
        <v>27.25067</v>
      </c>
      <c r="D64" s="19"/>
      <c r="E64" s="19"/>
    </row>
    <row r="65" spans="1:5" x14ac:dyDescent="0.3">
      <c r="A65" s="21" t="s">
        <v>88</v>
      </c>
      <c r="B65" s="19">
        <v>6339.9143700000004</v>
      </c>
      <c r="C65" s="19">
        <v>4663.83266</v>
      </c>
      <c r="D65" s="19">
        <v>994.30947000000003</v>
      </c>
      <c r="E65" s="19"/>
    </row>
    <row r="66" spans="1:5" x14ac:dyDescent="0.3">
      <c r="A66" s="21" t="s">
        <v>89</v>
      </c>
      <c r="B66" s="19">
        <v>464.57758000000001</v>
      </c>
      <c r="C66" s="19">
        <v>430.73899999999998</v>
      </c>
      <c r="D66" s="19">
        <v>0.2</v>
      </c>
      <c r="E66" s="19"/>
    </row>
    <row r="67" spans="1:5" x14ac:dyDescent="0.3">
      <c r="A67" s="21" t="s">
        <v>90</v>
      </c>
      <c r="B67" s="19">
        <v>475.37639999999999</v>
      </c>
      <c r="C67" s="19">
        <v>481.14400000000001</v>
      </c>
      <c r="D67" s="19"/>
      <c r="E67" s="19"/>
    </row>
    <row r="68" spans="1:5" x14ac:dyDescent="0.3">
      <c r="A68" s="21" t="s">
        <v>91</v>
      </c>
      <c r="B68" s="19">
        <v>30.161999999999999</v>
      </c>
      <c r="C68" s="19"/>
      <c r="D68" s="19"/>
      <c r="E68" s="19"/>
    </row>
    <row r="69" spans="1:5" x14ac:dyDescent="0.3">
      <c r="A69" s="21" t="s">
        <v>115</v>
      </c>
      <c r="B69" s="19">
        <v>104978.89</v>
      </c>
      <c r="C69" s="19"/>
      <c r="D69" s="19"/>
      <c r="E69" s="19"/>
    </row>
    <row r="70" spans="1:5" x14ac:dyDescent="0.3">
      <c r="A70" s="23" t="s">
        <v>92</v>
      </c>
      <c r="B70" s="20">
        <f>1890428.46085+B69</f>
        <v>1995407.3508499998</v>
      </c>
      <c r="C70" s="20">
        <v>21156.03039</v>
      </c>
      <c r="D70" s="20">
        <v>6318.0059000000001</v>
      </c>
      <c r="E70" s="20">
        <v>47955.998059999998</v>
      </c>
    </row>
  </sheetData>
  <mergeCells count="31">
    <mergeCell ref="A1:E1"/>
    <mergeCell ref="A2:E2"/>
    <mergeCell ref="A5:D5"/>
    <mergeCell ref="A31:D31"/>
    <mergeCell ref="A33:A34"/>
    <mergeCell ref="B33:B34"/>
    <mergeCell ref="C33:E33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view="pageBreakPreview" topLeftCell="A28" zoomScaleNormal="100" zoomScaleSheetLayoutView="100" workbookViewId="0">
      <selection activeCell="B33" sqref="B33"/>
    </sheetView>
  </sheetViews>
  <sheetFormatPr defaultRowHeight="14.4" x14ac:dyDescent="0.3"/>
  <cols>
    <col min="1" max="1" width="38.33203125" customWidth="1"/>
    <col min="2" max="2" width="13.109375" customWidth="1"/>
    <col min="3" max="3" width="13.77734375" customWidth="1"/>
    <col min="4" max="4" width="13.88671875" customWidth="1"/>
    <col min="5" max="5" width="13.109375" customWidth="1"/>
    <col min="6" max="6" width="13.88671875" customWidth="1"/>
    <col min="7" max="7" width="13.77734375" customWidth="1"/>
    <col min="8" max="8" width="14.33203125" customWidth="1"/>
    <col min="9" max="9" width="13.33203125" customWidth="1"/>
    <col min="10" max="10" width="12.6640625" customWidth="1"/>
    <col min="11" max="11" width="11" customWidth="1"/>
    <col min="12" max="12" width="13" customWidth="1"/>
    <col min="13" max="13" width="13.5546875" customWidth="1"/>
    <col min="14" max="15" width="13.109375" customWidth="1"/>
  </cols>
  <sheetData>
    <row r="1" spans="1:20" s="29" customFormat="1" ht="15.6" x14ac:dyDescent="0.3">
      <c r="A1" s="43" t="s">
        <v>57</v>
      </c>
      <c r="C1" s="30" t="s">
        <v>13</v>
      </c>
    </row>
    <row r="2" spans="1:20" x14ac:dyDescent="0.3">
      <c r="A2" s="38" t="str">
        <f>TEXT(EndData2,"[$-FC19]ДД.ММ.ГГГ")</f>
        <v>24.12.2015</v>
      </c>
      <c r="B2" s="38">
        <f>A2+1</f>
        <v>42363</v>
      </c>
      <c r="C2" s="44" t="str">
        <f>TEXT(B2,"[$-FC19]ДД.ММ.ГГГ")</f>
        <v>25.12.2015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40.200000000000003" x14ac:dyDescent="0.3">
      <c r="A4" s="25" t="s">
        <v>31</v>
      </c>
      <c r="B4" s="40"/>
      <c r="C4" s="40"/>
      <c r="D4" s="40"/>
      <c r="E4" s="40"/>
      <c r="F4" s="40"/>
      <c r="G4" s="40"/>
      <c r="H4" s="40">
        <v>313.79109999999997</v>
      </c>
      <c r="I4" s="40"/>
      <c r="J4" s="40"/>
      <c r="K4" s="40"/>
      <c r="L4" s="40"/>
      <c r="M4" s="40"/>
      <c r="N4" s="40"/>
      <c r="O4" s="40"/>
      <c r="P4" s="26">
        <v>313.79109999999997</v>
      </c>
      <c r="Q4" s="27"/>
      <c r="R4" s="27"/>
      <c r="S4" s="27"/>
      <c r="T4" s="27"/>
    </row>
    <row r="5" spans="1:20" ht="27" x14ac:dyDescent="0.3">
      <c r="A5" s="25" t="s">
        <v>32</v>
      </c>
      <c r="B5" s="40"/>
      <c r="C5" s="40">
        <v>1422.4243899999999</v>
      </c>
      <c r="D5" s="40"/>
      <c r="E5" s="40">
        <v>8360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26">
        <v>9782.4243900000001</v>
      </c>
      <c r="Q5" s="27"/>
      <c r="R5" s="27"/>
      <c r="S5" s="27"/>
      <c r="T5" s="27"/>
    </row>
    <row r="6" spans="1:20" ht="27" x14ac:dyDescent="0.3">
      <c r="A6" s="25" t="s">
        <v>33</v>
      </c>
      <c r="B6" s="40"/>
      <c r="C6" s="40">
        <v>-22.551760000000002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-22.551760000000002</v>
      </c>
      <c r="Q6" s="27"/>
      <c r="R6" s="27"/>
      <c r="S6" s="27"/>
      <c r="T6" s="27"/>
    </row>
    <row r="7" spans="1:20" ht="93" x14ac:dyDescent="0.3">
      <c r="A7" s="25" t="s">
        <v>34</v>
      </c>
      <c r="B7" s="40">
        <v>41868.40367</v>
      </c>
      <c r="C7" s="40"/>
      <c r="D7" s="40"/>
      <c r="E7" s="40"/>
      <c r="F7" s="40"/>
      <c r="G7" s="40"/>
      <c r="H7" s="40"/>
      <c r="I7" s="40"/>
      <c r="J7" s="40">
        <v>2010.6013499999999</v>
      </c>
      <c r="K7" s="40"/>
      <c r="L7" s="40">
        <v>-1.8E-3</v>
      </c>
      <c r="M7" s="40"/>
      <c r="N7" s="40"/>
      <c r="O7" s="40"/>
      <c r="P7" s="26">
        <v>43879.003219999999</v>
      </c>
      <c r="Q7" s="27"/>
      <c r="R7" s="27"/>
      <c r="S7" s="27"/>
      <c r="T7" s="27"/>
    </row>
    <row r="8" spans="1:20" ht="66.599999999999994" x14ac:dyDescent="0.3">
      <c r="A8" s="25" t="s">
        <v>35</v>
      </c>
      <c r="B8" s="40">
        <v>27324.189859999999</v>
      </c>
      <c r="C8" s="40"/>
      <c r="D8" s="40"/>
      <c r="E8" s="40"/>
      <c r="F8" s="40"/>
      <c r="G8" s="40"/>
      <c r="H8" s="40"/>
      <c r="I8" s="40"/>
      <c r="J8" s="40">
        <v>7899.4224100000001</v>
      </c>
      <c r="K8" s="40"/>
      <c r="L8" s="40"/>
      <c r="M8" s="40"/>
      <c r="N8" s="40"/>
      <c r="O8" s="40"/>
      <c r="P8" s="26">
        <v>35223.612269999998</v>
      </c>
      <c r="Q8" s="27"/>
      <c r="R8" s="27"/>
      <c r="S8" s="27"/>
      <c r="T8" s="27"/>
    </row>
    <row r="9" spans="1:20" ht="79.8" x14ac:dyDescent="0.3">
      <c r="A9" s="25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>
        <v>54.439079999999997</v>
      </c>
      <c r="L9" s="40"/>
      <c r="M9" s="40"/>
      <c r="N9" s="40"/>
      <c r="O9" s="40"/>
      <c r="P9" s="26">
        <v>54.439079999999997</v>
      </c>
      <c r="Q9" s="27"/>
      <c r="R9" s="27"/>
      <c r="S9" s="27"/>
      <c r="T9" s="27"/>
    </row>
    <row r="10" spans="1:20" ht="53.4" x14ac:dyDescent="0.3">
      <c r="A10" s="25" t="s">
        <v>37</v>
      </c>
      <c r="B10" s="40"/>
      <c r="C10" s="40"/>
      <c r="D10" s="40"/>
      <c r="E10" s="40"/>
      <c r="F10" s="40"/>
      <c r="G10" s="40"/>
      <c r="H10" s="40">
        <v>-59.993600000000001</v>
      </c>
      <c r="I10" s="40"/>
      <c r="J10" s="40"/>
      <c r="K10" s="40"/>
      <c r="L10" s="40">
        <v>-38.503419999999998</v>
      </c>
      <c r="M10" s="40"/>
      <c r="N10" s="40"/>
      <c r="O10" s="40"/>
      <c r="P10" s="26">
        <v>-98.497020000000006</v>
      </c>
      <c r="Q10" s="27"/>
      <c r="R10" s="27"/>
      <c r="S10" s="27"/>
      <c r="T10" s="27"/>
    </row>
    <row r="11" spans="1:20" ht="66.599999999999994" x14ac:dyDescent="0.3">
      <c r="A11" s="25" t="s">
        <v>38</v>
      </c>
      <c r="B11" s="40">
        <v>-2.8639999999999999E-2</v>
      </c>
      <c r="C11" s="40"/>
      <c r="D11" s="40"/>
      <c r="E11" s="40"/>
      <c r="F11" s="40"/>
      <c r="G11" s="40"/>
      <c r="H11" s="40"/>
      <c r="I11" s="40"/>
      <c r="J11" s="40"/>
      <c r="K11" s="40"/>
      <c r="L11" s="40">
        <v>-41.216119999999997</v>
      </c>
      <c r="M11" s="40">
        <v>18</v>
      </c>
      <c r="N11" s="40"/>
      <c r="O11" s="40"/>
      <c r="P11" s="26">
        <v>-23.244759999999999</v>
      </c>
      <c r="Q11" s="27"/>
      <c r="R11" s="27"/>
      <c r="S11" s="27"/>
      <c r="T11" s="27"/>
    </row>
    <row r="12" spans="1:20" ht="93" x14ac:dyDescent="0.3">
      <c r="A12" s="25" t="s">
        <v>39</v>
      </c>
      <c r="B12" s="40">
        <v>7072.7067900000002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26">
        <v>7072.7067900000002</v>
      </c>
      <c r="Q12" s="27"/>
      <c r="R12" s="27"/>
      <c r="S12" s="27"/>
      <c r="T12" s="27"/>
    </row>
    <row r="13" spans="1:20" ht="304.2" x14ac:dyDescent="0.3">
      <c r="A13" s="25" t="s">
        <v>40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>
        <v>12.19891</v>
      </c>
      <c r="M13" s="40"/>
      <c r="N13" s="40"/>
      <c r="O13" s="40"/>
      <c r="P13" s="26">
        <v>12.19891</v>
      </c>
      <c r="Q13" s="27"/>
      <c r="R13" s="27"/>
      <c r="S13" s="27"/>
      <c r="T13" s="27"/>
    </row>
    <row r="14" spans="1:20" ht="93" x14ac:dyDescent="0.3">
      <c r="A14" s="25" t="s">
        <v>41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>
        <v>-569.23972000000003</v>
      </c>
      <c r="M14" s="40"/>
      <c r="N14" s="40"/>
      <c r="O14" s="40"/>
      <c r="P14" s="26">
        <v>-569.23972000000003</v>
      </c>
      <c r="Q14" s="27"/>
      <c r="R14" s="27"/>
      <c r="S14" s="27"/>
      <c r="T14" s="27"/>
    </row>
    <row r="15" spans="1:20" ht="119.4" x14ac:dyDescent="0.3">
      <c r="A15" s="25" t="s">
        <v>42</v>
      </c>
      <c r="B15" s="40">
        <v>-28.64349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6">
        <v>-28.64349</v>
      </c>
      <c r="Q15" s="27"/>
      <c r="R15" s="27"/>
      <c r="S15" s="27"/>
      <c r="T15" s="27"/>
    </row>
    <row r="16" spans="1:20" ht="106.2" x14ac:dyDescent="0.3">
      <c r="A16" s="25" t="s">
        <v>43</v>
      </c>
      <c r="B16" s="40"/>
      <c r="C16" s="40"/>
      <c r="D16" s="40">
        <v>-27.25065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6">
        <v>-27.25065</v>
      </c>
      <c r="Q16" s="27"/>
      <c r="R16" s="27"/>
      <c r="S16" s="27"/>
      <c r="T16" s="27"/>
    </row>
    <row r="17" spans="1:20" ht="119.4" x14ac:dyDescent="0.3">
      <c r="A17" s="25" t="s">
        <v>44</v>
      </c>
      <c r="B17" s="40"/>
      <c r="C17" s="40"/>
      <c r="D17" s="40"/>
      <c r="E17" s="40"/>
      <c r="F17" s="40"/>
      <c r="G17" s="40"/>
      <c r="H17" s="40"/>
      <c r="I17" s="40"/>
      <c r="J17" s="40">
        <v>887.12081000000001</v>
      </c>
      <c r="K17" s="40"/>
      <c r="L17" s="40">
        <v>-20.72728</v>
      </c>
      <c r="M17" s="40"/>
      <c r="N17" s="40"/>
      <c r="O17" s="40"/>
      <c r="P17" s="26">
        <v>866.39353000000006</v>
      </c>
      <c r="Q17" s="27"/>
      <c r="R17" s="27"/>
      <c r="S17" s="27"/>
      <c r="T17" s="27"/>
    </row>
    <row r="18" spans="1:20" ht="66.599999999999994" x14ac:dyDescent="0.3">
      <c r="A18" s="25" t="s">
        <v>45</v>
      </c>
      <c r="B18" s="40">
        <v>34800</v>
      </c>
      <c r="C18" s="40"/>
      <c r="D18" s="40">
        <v>-722.11969999999997</v>
      </c>
      <c r="E18" s="40"/>
      <c r="F18" s="40"/>
      <c r="G18" s="40"/>
      <c r="H18" s="40"/>
      <c r="I18" s="40"/>
      <c r="J18" s="40"/>
      <c r="K18" s="40"/>
      <c r="L18" s="40">
        <v>1050</v>
      </c>
      <c r="M18" s="40">
        <v>-436.80705</v>
      </c>
      <c r="N18" s="40"/>
      <c r="O18" s="40"/>
      <c r="P18" s="26">
        <v>34691.073250000001</v>
      </c>
      <c r="Q18" s="27"/>
      <c r="R18" s="27"/>
      <c r="S18" s="27"/>
      <c r="T18" s="27"/>
    </row>
    <row r="19" spans="1:20" ht="93" x14ac:dyDescent="0.3">
      <c r="A19" s="25" t="s">
        <v>46</v>
      </c>
      <c r="B19" s="40">
        <v>1000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26">
        <v>1000</v>
      </c>
      <c r="Q19" s="27"/>
      <c r="R19" s="27"/>
      <c r="S19" s="27"/>
      <c r="T19" s="27"/>
    </row>
    <row r="20" spans="1:20" ht="66.599999999999994" x14ac:dyDescent="0.3">
      <c r="A20" s="25" t="s">
        <v>47</v>
      </c>
      <c r="B20" s="40"/>
      <c r="C20" s="40"/>
      <c r="D20" s="40">
        <v>618.92767000000003</v>
      </c>
      <c r="E20" s="40"/>
      <c r="F20" s="40"/>
      <c r="G20" s="40"/>
      <c r="H20" s="40"/>
      <c r="I20" s="40"/>
      <c r="J20" s="40"/>
      <c r="K20" s="40"/>
      <c r="L20" s="40"/>
      <c r="M20" s="40"/>
      <c r="N20" s="40">
        <v>100</v>
      </c>
      <c r="O20" s="40"/>
      <c r="P20" s="26">
        <v>718.92767000000003</v>
      </c>
      <c r="Q20" s="27"/>
      <c r="R20" s="27"/>
      <c r="S20" s="27"/>
      <c r="T20" s="27"/>
    </row>
    <row r="21" spans="1:20" ht="40.200000000000003" x14ac:dyDescent="0.3">
      <c r="A21" s="25" t="s">
        <v>48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>
        <v>1500</v>
      </c>
      <c r="N21" s="40"/>
      <c r="O21" s="40"/>
      <c r="P21" s="26">
        <v>1500</v>
      </c>
      <c r="Q21" s="27"/>
      <c r="R21" s="27"/>
      <c r="S21" s="27"/>
      <c r="T21" s="27"/>
    </row>
    <row r="22" spans="1:20" ht="53.4" x14ac:dyDescent="0.3">
      <c r="A22" s="25" t="s">
        <v>49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>
        <v>-224.12909999999999</v>
      </c>
      <c r="N22" s="40">
        <v>-226.31285</v>
      </c>
      <c r="O22" s="40">
        <v>667.95654999999999</v>
      </c>
      <c r="P22" s="26">
        <v>217.5146</v>
      </c>
      <c r="Q22" s="27"/>
      <c r="R22" s="27"/>
      <c r="S22" s="27"/>
      <c r="T22" s="27"/>
    </row>
    <row r="23" spans="1:20" ht="53.4" x14ac:dyDescent="0.3">
      <c r="A23" s="25" t="s">
        <v>50</v>
      </c>
      <c r="B23" s="40"/>
      <c r="C23" s="40"/>
      <c r="D23" s="40"/>
      <c r="E23" s="40"/>
      <c r="F23" s="40"/>
      <c r="G23" s="40"/>
      <c r="H23" s="40"/>
      <c r="I23" s="40">
        <v>1404.1759400000001</v>
      </c>
      <c r="J23" s="40"/>
      <c r="K23" s="40"/>
      <c r="L23" s="40"/>
      <c r="M23" s="40"/>
      <c r="N23" s="40"/>
      <c r="O23" s="40"/>
      <c r="P23" s="26">
        <v>1404.1759400000001</v>
      </c>
      <c r="Q23" s="27"/>
      <c r="R23" s="27"/>
      <c r="S23" s="27"/>
      <c r="T23" s="27"/>
    </row>
    <row r="24" spans="1:20" ht="66.599999999999994" x14ac:dyDescent="0.3">
      <c r="A24" s="25" t="s">
        <v>51</v>
      </c>
      <c r="B24" s="40">
        <v>49955.798999999999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6">
        <v>49955.798999999999</v>
      </c>
      <c r="Q24" s="27"/>
      <c r="R24" s="27"/>
      <c r="S24" s="27"/>
      <c r="T24" s="27"/>
    </row>
    <row r="25" spans="1:20" ht="53.4" x14ac:dyDescent="0.3">
      <c r="A25" s="25" t="s">
        <v>52</v>
      </c>
      <c r="B25" s="40">
        <v>4632.4227600000004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6">
        <v>4632.4227600000004</v>
      </c>
      <c r="Q25" s="27"/>
      <c r="R25" s="27"/>
      <c r="S25" s="27"/>
      <c r="T25" s="27"/>
    </row>
    <row r="26" spans="1:20" ht="40.200000000000003" x14ac:dyDescent="0.3">
      <c r="A26" s="25" t="s">
        <v>53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>
        <v>270</v>
      </c>
      <c r="O26" s="40"/>
      <c r="P26" s="26">
        <v>270</v>
      </c>
      <c r="Q26" s="27"/>
      <c r="R26" s="27"/>
      <c r="S26" s="27"/>
      <c r="T26" s="27"/>
    </row>
    <row r="27" spans="1:20" ht="66.599999999999994" x14ac:dyDescent="0.3">
      <c r="A27" s="25" t="s">
        <v>54</v>
      </c>
      <c r="B27" s="40">
        <v>11088.03011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6">
        <v>11088.03011</v>
      </c>
      <c r="Q27" s="27"/>
      <c r="R27" s="27"/>
      <c r="S27" s="27"/>
      <c r="T27" s="27"/>
    </row>
    <row r="28" spans="1:20" ht="40.200000000000003" x14ac:dyDescent="0.3">
      <c r="A28" s="25" t="s">
        <v>55</v>
      </c>
      <c r="B28" s="40"/>
      <c r="C28" s="40">
        <v>69.589439999999996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26">
        <v>69.589439999999996</v>
      </c>
      <c r="Q28" s="27"/>
      <c r="R28" s="27"/>
      <c r="S28" s="27"/>
      <c r="T28" s="27"/>
    </row>
    <row r="29" spans="1:20" x14ac:dyDescent="0.3">
      <c r="A29" s="33" t="s">
        <v>56</v>
      </c>
      <c r="B29" s="41">
        <v>177712.88006</v>
      </c>
      <c r="C29" s="41">
        <v>1469.46207</v>
      </c>
      <c r="D29" s="41">
        <v>-130.44268</v>
      </c>
      <c r="E29" s="41">
        <v>8360</v>
      </c>
      <c r="F29" s="41"/>
      <c r="G29" s="41"/>
      <c r="H29" s="41">
        <v>253.79750000000001</v>
      </c>
      <c r="I29" s="41">
        <v>1404.1759400000001</v>
      </c>
      <c r="J29" s="41">
        <v>10797.14457</v>
      </c>
      <c r="K29" s="41">
        <v>54.439079999999997</v>
      </c>
      <c r="L29" s="41">
        <v>392.51056999999997</v>
      </c>
      <c r="M29" s="41">
        <v>857.06385</v>
      </c>
      <c r="N29" s="41">
        <v>143.68715</v>
      </c>
      <c r="O29" s="41">
        <v>667.95654999999999</v>
      </c>
      <c r="P29" s="26">
        <v>201982.67465999999</v>
      </c>
      <c r="Q29" s="34"/>
      <c r="R29" s="34"/>
      <c r="S29" s="34"/>
      <c r="T29" s="34"/>
    </row>
    <row r="31" spans="1:20" x14ac:dyDescent="0.3">
      <c r="A31" s="37" t="s">
        <v>30</v>
      </c>
      <c r="B31" s="36">
        <f>Учреждения!B70+'Муниципальные районы'!P29</f>
        <v>2197390.0255099996</v>
      </c>
    </row>
    <row r="32" spans="1:20" ht="32.25" customHeight="1" x14ac:dyDescent="0.3">
      <c r="A32" s="37" t="str">
        <f>CONCATENATE("Остатки бюджетных средств на ",C2,"г.")</f>
        <v>Остатки бюджетных средств на 25.12.2015г.</v>
      </c>
      <c r="B32" s="36">
        <v>2705846.8</v>
      </c>
    </row>
  </sheetData>
  <pageMargins left="0.23622047244094491" right="0.23622047244094491" top="0.17" bottom="0.49" header="0.17" footer="0.31496062992125984"/>
  <pageSetup paperSize="9" scale="61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2015-12-28T21:01:48Z</dcterms:modified>
</cp:coreProperties>
</file>