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activeTab="1"/>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Учреждения!$36:$37</definedName>
    <definedName name="_xlnm.Print_Area" localSheetId="1">'Муниципальные районы'!$A$1:$P$19</definedName>
    <definedName name="_xlnm.Print_Area" localSheetId="0">Учреждения!$A$1:$E$67</definedName>
  </definedNames>
  <calcPr calcId="152511" refMode="R1C1"/>
</workbook>
</file>

<file path=xl/calcChain.xml><?xml version="1.0" encoding="utf-8"?>
<calcChain xmlns="http://schemas.openxmlformats.org/spreadsheetml/2006/main">
  <c r="E8" i="1" l="1"/>
  <c r="E9" i="1"/>
  <c r="E34" i="1"/>
  <c r="B17" i="2"/>
  <c r="E16" i="1"/>
  <c r="E15" i="1"/>
  <c r="E26" i="1"/>
  <c r="E23" i="1"/>
  <c r="E10" i="1"/>
  <c r="E13" i="1"/>
  <c r="E14" i="1"/>
  <c r="E12" i="1"/>
  <c r="E11" i="1"/>
  <c r="P15" i="2"/>
  <c r="C15" i="2"/>
  <c r="D15" i="2"/>
  <c r="E15" i="2"/>
  <c r="F15" i="2"/>
  <c r="G15" i="2"/>
  <c r="H15" i="2"/>
  <c r="I15" i="2"/>
  <c r="J15" i="2"/>
  <c r="K15" i="2"/>
  <c r="L15" i="2"/>
  <c r="M15" i="2"/>
  <c r="N15" i="2"/>
  <c r="O15" i="2"/>
  <c r="B15" i="2"/>
  <c r="P10" i="2"/>
  <c r="C65" i="1"/>
  <c r="D65" i="1"/>
  <c r="E65" i="1"/>
  <c r="B65" i="1"/>
  <c r="A2" i="2" l="1"/>
  <c r="B2" i="2" s="1"/>
  <c r="C2" i="2" s="1"/>
  <c r="A18" i="2" s="1"/>
  <c r="H1" i="1" l="1"/>
  <c r="A5" i="1" s="1"/>
  <c r="H2" i="1"/>
  <c r="G1" i="1"/>
  <c r="G2" i="1"/>
  <c r="A2" i="1" l="1"/>
</calcChain>
</file>

<file path=xl/sharedStrings.xml><?xml version="1.0" encoding="utf-8"?>
<sst xmlns="http://schemas.openxmlformats.org/spreadsheetml/2006/main" count="98" uniqueCount="97">
  <si>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</si>
  <si>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</si>
  <si>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</si>
  <si>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</si>
  <si>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</si>
  <si>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</si>
  <si>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</si>
  <si>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</si>
  <si>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</si>
  <si>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</si>
  <si>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</si>
  <si>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</si>
  <si>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</si>
  <si>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</si>
  <si>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</si>
  <si>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</si>
  <si>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</si>
  <si>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</si>
  <si>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</si>
  <si>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</si>
  <si>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</si>
  <si>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</si>
  <si>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</si>
  <si>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</si>
  <si>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</si>
  <si>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</si>
  <si>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</si>
  <si>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</si>
  <si>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</si>
  <si>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</si>
  <si>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</si>
  <si>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</si>
  <si>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</si>
  <si>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Субсидии местным бюджетам на реализацию инвестиционных  мероприятий соответствующей подпрограммы соответствующей государственной программы Камчатского края</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</si>
  <si>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</si>
  <si>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</si>
  <si>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</si>
  <si>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</si>
  <si>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Иные межбюджетные трансферты на закупку оборудования и материалов для капитального ремонта котельной № 4 в сельском поселении «село Тигиль»</t>
  </si>
  <si>
    <t>Создание в общеобразовательных организациях, расположенных в сельской местности, условий для занятий физической культурой и спортом</t>
  </si>
  <si>
    <t>Реализация мероприятий федеральной целевой программы "Повышение устойчивости жилых домов, основных объектов и систем жизнеобеспечения в сейсмических районах Российской Федерации на 2009 - 2018 годы"</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</si>
  <si>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(софинансирование за счет средств краевого бюджета)</t>
  </si>
  <si>
    <t>Всего:</t>
  </si>
  <si>
    <t>28.07.2016</t>
  </si>
  <si>
    <t>Законодательное Собрание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</si>
  <si>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</si>
  <si>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</si>
  <si>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</si>
  <si>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</si>
  <si>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строительства Камчатского края</t>
  </si>
  <si>
    <t>Министерство образования и науки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</si>
  <si>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</si>
  <si>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</si>
  <si>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</si>
  <si>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</si>
  <si>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</si>
  <si>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</si>
  <si>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</si>
  <si>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</si>
  <si>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</si>
  <si>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обеспечению деятельности мировых судей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</si>
  <si>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</si>
  <si>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</si>
  <si>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</si>
  <si>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Избирательная комиссия Камчатского края</t>
  </si>
  <si>
    <t>Министерство экономического развития и торговли Камчатского края</t>
  </si>
  <si>
    <t>Палата Уполномоченных в Камчатском крае</t>
  </si>
  <si>
    <t>Агентство лесного хозяйства и охраны животного мира Камчатского края</t>
  </si>
  <si>
    <t>Агентство по туризму и внешним связям Камчатского края</t>
  </si>
  <si>
    <t>Министерство территориального развития Камчатского края</t>
  </si>
  <si>
    <t>Агентство инвестиций и предпринимательства Камчатского края</t>
  </si>
  <si>
    <t>ИТОГО</t>
  </si>
  <si>
    <t>22.07.2016</t>
  </si>
  <si>
    <t>Единая субвенция бюджетам субъектов Российской Федерации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</si>
  <si>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</si>
  <si>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</si>
  <si>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</si>
  <si>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Межбюджетные трансыерты, передаваемые бюджетам субъектов Российской Федерации на финансовое обеспечение мероприятий, связанных с отдыхом и оздоровлением детей, находящихся в трудной жизненой ситуации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</si>
  <si>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</si>
  <si>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</si>
  <si>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Межбюджетные трансферты, передаваемые бюджетам субъектов Российской Федерации на содержание членов Совета Федерации и их помощников</t>
  </si>
  <si>
    <t>Субсидии бюджетам субъектов Российской Федерации на возмещение части процентной ставки по краткосрочным кредитам (займам) на развитие растениеводства, переработки и реализации продукции растениеводства</t>
  </si>
  <si>
    <t>Субсидии бюджетам субъектов Российской Федерации на возмещение части процентной ставки по инвестиционным кредитам (займам) на развитие растениеводства, переработки и развития инфраструктуры и логистического обеспечения рынков продукции растениеводства</t>
  </si>
  <si>
    <t>Субсидии бюджетам субъектов Российской Федерации на 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t>
  </si>
  <si>
    <t>Субсидии бюджетам субъектов Российской Федерации на возмещение части процентной ставки по краткосрочным кредитам (займам) на переработку продукции растениеводства и животноводства в области развития оптово-распределительных центров</t>
  </si>
  <si>
    <t xml:space="preserve">Субсидии бюджетам на реализацию мероприятий государственной программы Российской Федерации "Доступная среда" на 2011 - 2020 годы </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</si>
  <si>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</si>
  <si>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</si>
  <si>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</si>
  <si>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Межбюджетные трансферты, передаваемые бюджетам субъектов Российской Федерации на выплату региональной доплаты к пенсии</t>
  </si>
  <si>
    <t>Субсидии бюджетам субъектов Российской Федерации на реализацию мероприятий по поэтапному внедрению Всероссийского физкультурно-спортивного комплекса "Готов к труду и обороне" (ГТО)</t>
  </si>
  <si>
    <t>Субсидии бюджетам субъектов Российской Федерации на 1 килограмм реализованного и (или) отгруженного на собственную переработку молока</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</si>
  <si>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</si>
  <si>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</si>
  <si>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 xml:space="preserve">Субсидии бюджетам субъектов Российской Федерации на возмещение части процентной ставки по инвестиционным кредитам (займам) на строительство и реконструкцию объектов для молочного скотоводства </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</si>
  <si>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</si>
  <si>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Субвенции бюджетам субъектов Российской Федерации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</si>
</sst>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8"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5">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left" vertical="center"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14" fontId="0" fillId="0" borderId="0" xfId="0" applyNumberFormat="1"/>
    <xf numFmtId="164" fontId="6" fillId="2" borderId="4" xfId="0" applyNumberFormat="1" applyFont="1" applyFill="1" applyBorder="1" applyAlignment="1">
      <alignment horizontal="center" vertical="center" wrapText="1"/>
    </xf>
    <xf numFmtId="49" fontId="5" fillId="2" borderId="4" xfId="0" applyNumberFormat="1" applyFont="1" applyFill="1" applyBorder="1" applyAlignment="1">
      <alignment horizontal="left" wrapText="1"/>
    </xf>
    <xf numFmtId="164" fontId="6" fillId="2" borderId="4" xfId="0" applyNumberFormat="1" applyFont="1" applyFill="1" applyBorder="1" applyAlignment="1">
      <alignment horizontal="right" vertical="center" wrapText="1"/>
    </xf>
    <xf numFmtId="0" fontId="7" fillId="0" borderId="0" xfId="0" applyFont="1"/>
    <xf numFmtId="0" fontId="8" fillId="0" borderId="0" xfId="0" applyFont="1"/>
    <xf numFmtId="0" fontId="10" fillId="0" borderId="0" xfId="0" applyFont="1"/>
    <xf numFmtId="0" fontId="11" fillId="2" borderId="0" xfId="0" applyFont="1" applyFill="1" applyBorder="1" applyAlignment="1"/>
    <xf numFmtId="0" fontId="12" fillId="0" borderId="0" xfId="0" applyNumberFormat="1" applyFont="1"/>
    <xf numFmtId="0" fontId="12" fillId="0" borderId="0" xfId="0" applyFont="1"/>
    <xf numFmtId="0" fontId="13" fillId="0" borderId="4" xfId="0" applyFont="1" applyBorder="1" applyAlignment="1">
      <alignment horizontal="center" vertical="center" wrapText="1"/>
    </xf>
    <xf numFmtId="164" fontId="14" fillId="0" borderId="4" xfId="0" applyNumberFormat="1" applyFont="1" applyBorder="1"/>
    <xf numFmtId="0" fontId="14" fillId="0" borderId="4" xfId="0" applyFont="1" applyBorder="1" applyAlignment="1">
      <alignment wrapText="1"/>
    </xf>
    <xf numFmtId="0" fontId="16" fillId="0" borderId="0" xfId="0" applyFont="1"/>
    <xf numFmtId="164" fontId="9"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9" fillId="2" borderId="4" xfId="0" applyNumberFormat="1" applyFont="1" applyFill="1" applyBorder="1" applyAlignment="1">
      <alignment horizontal="center" vertical="center" wrapText="1"/>
    </xf>
    <xf numFmtId="14" fontId="15" fillId="0" borderId="0" xfId="0" applyNumberFormat="1" applyFont="1"/>
    <xf numFmtId="0" fontId="17"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164" fontId="2" fillId="0" borderId="4" xfId="0" applyNumberFormat="1" applyFont="1" applyBorder="1" applyAlignment="1">
      <alignment horizontal="left" vertical="center" wrapText="1"/>
    </xf>
    <xf numFmtId="164" fontId="2" fillId="0" borderId="4" xfId="0" applyNumberFormat="1" applyFont="1" applyFill="1" applyBorder="1" applyAlignment="1">
      <alignment horizontal="righ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view="pageBreakPreview" topLeftCell="A28" zoomScaleNormal="100" zoomScaleSheetLayoutView="100" workbookViewId="0">
      <selection activeCell="A11" sqref="A11:D11"/>
    </sheetView>
  </sheetViews>
  <sheetFormatPr defaultRowHeight="15" x14ac:dyDescent="0.25"/>
  <cols>
    <col min="1" max="1" width="76.140625" customWidth="1"/>
    <col min="2" max="2" width="13.85546875" customWidth="1"/>
    <col min="3" max="4" width="14.42578125" customWidth="1"/>
    <col min="5" max="5" width="12.42578125" customWidth="1"/>
    <col min="6" max="6" width="12.5703125" customWidth="1"/>
    <col min="7" max="7" width="16" bestFit="1" customWidth="1"/>
    <col min="9" max="9" width="10.140625" bestFit="1" customWidth="1"/>
  </cols>
  <sheetData>
    <row r="1" spans="1:9" ht="15.75" x14ac:dyDescent="0.25">
      <c r="A1" s="40" t="s">
        <v>0</v>
      </c>
      <c r="B1" s="40"/>
      <c r="C1" s="40"/>
      <c r="D1" s="40"/>
      <c r="E1" s="40"/>
      <c r="F1" s="28" t="s">
        <v>72</v>
      </c>
      <c r="G1" s="29" t="str">
        <f>TEXT(F1,"[$-FC19]ДД ММММ")</f>
        <v>22 июля</v>
      </c>
      <c r="H1" s="29" t="str">
        <f>TEXT(F1,"[$-FC19]ДД.ММ.ГГГ \г")</f>
        <v>22.07.2016 г</v>
      </c>
    </row>
    <row r="2" spans="1:9" ht="15.75" x14ac:dyDescent="0.25">
      <c r="A2" s="40" t="str">
        <f>CONCATENATE("с ",G1," по ",G2,"ода")</f>
        <v>с 22 июля по 28 июля 2016 года</v>
      </c>
      <c r="B2" s="40"/>
      <c r="C2" s="40"/>
      <c r="D2" s="40"/>
      <c r="E2" s="40"/>
      <c r="F2" s="28" t="s">
        <v>43</v>
      </c>
      <c r="G2" s="29" t="str">
        <f>TEXT(F2,"[$-FC19]ДД ММММ ГГГ \г")</f>
        <v>28 июля 2016 г</v>
      </c>
      <c r="H2" s="29" t="str">
        <f>TEXT(F2,"[$-FC19]ДД.ММ.ГГГ \г")</f>
        <v>28.07.2016 г</v>
      </c>
      <c r="I2" s="20"/>
    </row>
    <row r="3" spans="1:9" x14ac:dyDescent="0.25">
      <c r="A3" s="1"/>
      <c r="B3" s="2"/>
      <c r="C3" s="2"/>
      <c r="D3" s="2"/>
      <c r="E3" s="3"/>
    </row>
    <row r="4" spans="1:9" x14ac:dyDescent="0.25">
      <c r="A4" s="4"/>
      <c r="B4" s="5"/>
      <c r="C4" s="5"/>
      <c r="D4" s="6"/>
      <c r="E4" s="7" t="s">
        <v>1</v>
      </c>
    </row>
    <row r="5" spans="1:9" x14ac:dyDescent="0.25">
      <c r="A5" s="41" t="str">
        <f>CONCATENATE("Остатки средств на ",H1,".")</f>
        <v>Остатки средств на 22.07.2016 г.</v>
      </c>
      <c r="B5" s="42"/>
      <c r="C5" s="42"/>
      <c r="D5" s="43"/>
      <c r="E5" s="36">
        <v>2626632</v>
      </c>
      <c r="F5" s="20"/>
    </row>
    <row r="6" spans="1:9" x14ac:dyDescent="0.25">
      <c r="A6" s="8"/>
      <c r="B6" s="9"/>
      <c r="C6" s="9"/>
      <c r="D6" s="9"/>
      <c r="E6" s="10"/>
    </row>
    <row r="7" spans="1:9" x14ac:dyDescent="0.25">
      <c r="A7" s="50" t="s">
        <v>2</v>
      </c>
      <c r="B7" s="51"/>
      <c r="C7" s="51"/>
      <c r="D7" s="51"/>
      <c r="E7" s="11"/>
    </row>
    <row r="8" spans="1:9" x14ac:dyDescent="0.25">
      <c r="A8" s="45" t="s">
        <v>3</v>
      </c>
      <c r="B8" s="51"/>
      <c r="C8" s="51"/>
      <c r="D8" s="51"/>
      <c r="E8" s="11">
        <f>E34-E9</f>
        <v>530102.01085999992</v>
      </c>
    </row>
    <row r="9" spans="1:9" x14ac:dyDescent="0.25">
      <c r="A9" s="52" t="s">
        <v>4</v>
      </c>
      <c r="B9" s="51"/>
      <c r="C9" s="51"/>
      <c r="D9" s="51"/>
      <c r="E9" s="54">
        <f>SUM(E10:E33)</f>
        <v>64918</v>
      </c>
    </row>
    <row r="10" spans="1:9" x14ac:dyDescent="0.25">
      <c r="A10" s="52" t="s">
        <v>73</v>
      </c>
      <c r="B10" s="51"/>
      <c r="C10" s="51"/>
      <c r="D10" s="51"/>
      <c r="E10" s="12">
        <f>37.4+0.5+67.5</f>
        <v>105.4</v>
      </c>
    </row>
    <row r="11" spans="1:9" ht="60.75" customHeight="1" x14ac:dyDescent="0.25">
      <c r="A11" s="52" t="s">
        <v>74</v>
      </c>
      <c r="B11" s="51"/>
      <c r="C11" s="51"/>
      <c r="D11" s="51"/>
      <c r="E11" s="12">
        <f>8478.2+1319.5</f>
        <v>9797.7000000000007</v>
      </c>
    </row>
    <row r="12" spans="1:9" ht="34.5" customHeight="1" x14ac:dyDescent="0.25">
      <c r="A12" s="52" t="s">
        <v>75</v>
      </c>
      <c r="B12" s="51"/>
      <c r="C12" s="51"/>
      <c r="D12" s="51"/>
      <c r="E12" s="12">
        <f>1779.3+11766</f>
        <v>13545.3</v>
      </c>
    </row>
    <row r="13" spans="1:9" ht="48.75" customHeight="1" x14ac:dyDescent="0.25">
      <c r="A13" s="52" t="s">
        <v>76</v>
      </c>
      <c r="B13" s="51"/>
      <c r="C13" s="51"/>
      <c r="D13" s="51"/>
      <c r="E13" s="12">
        <f>45+20+0.5</f>
        <v>65.5</v>
      </c>
    </row>
    <row r="14" spans="1:9" ht="39" customHeight="1" x14ac:dyDescent="0.25">
      <c r="A14" s="52" t="s">
        <v>77</v>
      </c>
      <c r="B14" s="51"/>
      <c r="C14" s="51"/>
      <c r="D14" s="51"/>
      <c r="E14" s="12">
        <f>361.2+774</f>
        <v>1135.2</v>
      </c>
    </row>
    <row r="15" spans="1:9" ht="38.25" customHeight="1" x14ac:dyDescent="0.25">
      <c r="A15" s="52" t="s">
        <v>78</v>
      </c>
      <c r="B15" s="51"/>
      <c r="C15" s="51"/>
      <c r="D15" s="51"/>
      <c r="E15" s="12">
        <f>458.2+518.4+1144+159.8+434.7</f>
        <v>2715.1</v>
      </c>
    </row>
    <row r="16" spans="1:9" ht="32.25" customHeight="1" x14ac:dyDescent="0.25">
      <c r="A16" s="52" t="s">
        <v>79</v>
      </c>
      <c r="B16" s="51"/>
      <c r="C16" s="51"/>
      <c r="D16" s="51"/>
      <c r="E16" s="12">
        <f>78.9+274.1+19.6+732.6+82.5</f>
        <v>1187.7</v>
      </c>
    </row>
    <row r="17" spans="1:5" ht="32.25" customHeight="1" x14ac:dyDescent="0.25">
      <c r="A17" s="52" t="s">
        <v>80</v>
      </c>
      <c r="B17" s="51"/>
      <c r="C17" s="51"/>
      <c r="D17" s="51"/>
      <c r="E17" s="12">
        <v>40.200000000000003</v>
      </c>
    </row>
    <row r="18" spans="1:5" ht="32.25" customHeight="1" x14ac:dyDescent="0.25">
      <c r="A18" s="52" t="s">
        <v>81</v>
      </c>
      <c r="B18" s="51"/>
      <c r="C18" s="51"/>
      <c r="D18" s="51"/>
      <c r="E18" s="12">
        <v>75.099999999999994</v>
      </c>
    </row>
    <row r="19" spans="1:5" ht="53.25" customHeight="1" x14ac:dyDescent="0.25">
      <c r="A19" s="52" t="s">
        <v>82</v>
      </c>
      <c r="B19" s="51"/>
      <c r="C19" s="51"/>
      <c r="D19" s="51"/>
      <c r="E19" s="12">
        <v>17.2</v>
      </c>
    </row>
    <row r="20" spans="1:5" ht="53.25" customHeight="1" x14ac:dyDescent="0.25">
      <c r="A20" s="52" t="s">
        <v>83</v>
      </c>
      <c r="B20" s="51"/>
      <c r="C20" s="51"/>
      <c r="D20" s="51"/>
      <c r="E20" s="12">
        <v>1344.9</v>
      </c>
    </row>
    <row r="21" spans="1:5" ht="53.25" customHeight="1" x14ac:dyDescent="0.25">
      <c r="A21" s="52" t="s">
        <v>84</v>
      </c>
      <c r="B21" s="51"/>
      <c r="C21" s="51"/>
      <c r="D21" s="51"/>
      <c r="E21" s="12">
        <v>178.8</v>
      </c>
    </row>
    <row r="22" spans="1:5" ht="36" customHeight="1" x14ac:dyDescent="0.25">
      <c r="A22" s="52" t="s">
        <v>85</v>
      </c>
      <c r="B22" s="51"/>
      <c r="C22" s="51"/>
      <c r="D22" s="51"/>
      <c r="E22" s="12">
        <v>3045.1</v>
      </c>
    </row>
    <row r="23" spans="1:5" ht="35.25" customHeight="1" x14ac:dyDescent="0.25">
      <c r="A23" s="52" t="s">
        <v>86</v>
      </c>
      <c r="B23" s="51"/>
      <c r="C23" s="51"/>
      <c r="D23" s="51"/>
      <c r="E23" s="12">
        <f>350.9+34.7+34.7+107.2</f>
        <v>527.5</v>
      </c>
    </row>
    <row r="24" spans="1:5" ht="53.25" customHeight="1" x14ac:dyDescent="0.25">
      <c r="A24" s="52" t="s">
        <v>87</v>
      </c>
      <c r="B24" s="51"/>
      <c r="C24" s="51"/>
      <c r="D24" s="51"/>
      <c r="E24" s="12">
        <v>62.5</v>
      </c>
    </row>
    <row r="25" spans="1:5" ht="36" customHeight="1" x14ac:dyDescent="0.25">
      <c r="A25" s="52" t="s">
        <v>88</v>
      </c>
      <c r="B25" s="51"/>
      <c r="C25" s="51"/>
      <c r="D25" s="51"/>
      <c r="E25" s="12">
        <v>75.3</v>
      </c>
    </row>
    <row r="26" spans="1:5" ht="32.25" customHeight="1" x14ac:dyDescent="0.25">
      <c r="A26" s="52" t="s">
        <v>89</v>
      </c>
      <c r="B26" s="51"/>
      <c r="C26" s="51"/>
      <c r="D26" s="51"/>
      <c r="E26" s="12">
        <f>24303.3+646.8</f>
        <v>24950.1</v>
      </c>
    </row>
    <row r="27" spans="1:5" ht="36" customHeight="1" x14ac:dyDescent="0.25">
      <c r="A27" s="52" t="s">
        <v>90</v>
      </c>
      <c r="B27" s="51"/>
      <c r="C27" s="51"/>
      <c r="D27" s="51"/>
      <c r="E27" s="12">
        <v>733.6</v>
      </c>
    </row>
    <row r="28" spans="1:5" ht="36" customHeight="1" x14ac:dyDescent="0.25">
      <c r="A28" s="52" t="s">
        <v>91</v>
      </c>
      <c r="B28" s="51"/>
      <c r="C28" s="51"/>
      <c r="D28" s="51"/>
      <c r="E28" s="12">
        <v>29.2</v>
      </c>
    </row>
    <row r="29" spans="1:5" ht="33" customHeight="1" x14ac:dyDescent="0.25">
      <c r="A29" s="52" t="s">
        <v>92</v>
      </c>
      <c r="B29" s="51"/>
      <c r="C29" s="51"/>
      <c r="D29" s="51"/>
      <c r="E29" s="12">
        <v>191.3</v>
      </c>
    </row>
    <row r="30" spans="1:5" ht="36" customHeight="1" x14ac:dyDescent="0.25">
      <c r="A30" s="52" t="s">
        <v>93</v>
      </c>
      <c r="B30" s="51"/>
      <c r="C30" s="51"/>
      <c r="D30" s="51"/>
      <c r="E30" s="12">
        <v>1218.5</v>
      </c>
    </row>
    <row r="31" spans="1:5" ht="36" customHeight="1" x14ac:dyDescent="0.25">
      <c r="A31" s="52" t="s">
        <v>94</v>
      </c>
      <c r="B31" s="51"/>
      <c r="C31" s="51"/>
      <c r="D31" s="51"/>
      <c r="E31" s="12">
        <v>226.1</v>
      </c>
    </row>
    <row r="32" spans="1:5" ht="36" customHeight="1" x14ac:dyDescent="0.25">
      <c r="A32" s="52" t="s">
        <v>95</v>
      </c>
      <c r="B32" s="51"/>
      <c r="C32" s="51"/>
      <c r="D32" s="51"/>
      <c r="E32" s="12">
        <v>2891.2</v>
      </c>
    </row>
    <row r="33" spans="1:5" ht="49.5" customHeight="1" x14ac:dyDescent="0.25">
      <c r="A33" s="52" t="s">
        <v>96</v>
      </c>
      <c r="B33" s="51"/>
      <c r="C33" s="51"/>
      <c r="D33" s="51"/>
      <c r="E33" s="12">
        <v>759.5</v>
      </c>
    </row>
    <row r="34" spans="1:5" x14ac:dyDescent="0.25">
      <c r="A34" s="44" t="s">
        <v>5</v>
      </c>
      <c r="B34" s="45"/>
      <c r="C34" s="45"/>
      <c r="D34" s="45"/>
      <c r="E34" s="11">
        <f>'Муниципальные районы'!B18-Учреждения!E5+'Муниципальные районы'!B17</f>
        <v>595020.01085999992</v>
      </c>
    </row>
    <row r="35" spans="1:5" x14ac:dyDescent="0.25">
      <c r="A35" s="13"/>
      <c r="B35" s="14"/>
      <c r="C35" s="14"/>
      <c r="D35" s="6"/>
      <c r="E35" s="15"/>
    </row>
    <row r="36" spans="1:5" x14ac:dyDescent="0.25">
      <c r="A36" s="46" t="s">
        <v>14</v>
      </c>
      <c r="B36" s="48" t="s">
        <v>6</v>
      </c>
      <c r="C36" s="49" t="s">
        <v>7</v>
      </c>
      <c r="D36" s="49"/>
      <c r="E36" s="49"/>
    </row>
    <row r="37" spans="1:5" ht="90" x14ac:dyDescent="0.25">
      <c r="A37" s="47"/>
      <c r="B37" s="48"/>
      <c r="C37" s="16" t="s">
        <v>8</v>
      </c>
      <c r="D37" s="16" t="s">
        <v>9</v>
      </c>
      <c r="E37" s="16" t="s">
        <v>10</v>
      </c>
    </row>
    <row r="38" spans="1:5" x14ac:dyDescent="0.25">
      <c r="A38" s="17" t="s">
        <v>44</v>
      </c>
      <c r="B38" s="18">
        <v>2598.0894600000001</v>
      </c>
      <c r="C38" s="18">
        <v>1439.70749</v>
      </c>
      <c r="D38" s="18">
        <v>473.11142000000001</v>
      </c>
      <c r="E38" s="18"/>
    </row>
    <row r="39" spans="1:5" x14ac:dyDescent="0.25">
      <c r="A39" s="17" t="s">
        <v>45</v>
      </c>
      <c r="B39" s="18">
        <v>3010.6889999999999</v>
      </c>
      <c r="C39" s="18"/>
      <c r="D39" s="18"/>
      <c r="E39" s="18"/>
    </row>
    <row r="40" spans="1:5" ht="30" x14ac:dyDescent="0.25">
      <c r="A40" s="17" t="s">
        <v>46</v>
      </c>
      <c r="B40" s="18">
        <v>7607.1133799999998</v>
      </c>
      <c r="C40" s="18">
        <v>421.10190999999998</v>
      </c>
      <c r="D40" s="18"/>
      <c r="E40" s="18"/>
    </row>
    <row r="41" spans="1:5" x14ac:dyDescent="0.25">
      <c r="A41" s="17" t="s">
        <v>47</v>
      </c>
      <c r="B41" s="18">
        <v>15.078900000000001</v>
      </c>
      <c r="C41" s="18"/>
      <c r="D41" s="18"/>
      <c r="E41" s="18"/>
    </row>
    <row r="42" spans="1:5" ht="30" x14ac:dyDescent="0.25">
      <c r="A42" s="17" t="s">
        <v>48</v>
      </c>
      <c r="B42" s="18">
        <v>23317.394</v>
      </c>
      <c r="C42" s="18"/>
      <c r="D42" s="18"/>
      <c r="E42" s="18"/>
    </row>
    <row r="43" spans="1:5" x14ac:dyDescent="0.25">
      <c r="A43" s="17" t="s">
        <v>49</v>
      </c>
      <c r="B43" s="18">
        <v>5763.68156</v>
      </c>
      <c r="C43" s="18">
        <v>116.0645</v>
      </c>
      <c r="D43" s="18"/>
      <c r="E43" s="18"/>
    </row>
    <row r="44" spans="1:5" x14ac:dyDescent="0.25">
      <c r="A44" s="17" t="s">
        <v>50</v>
      </c>
      <c r="B44" s="18">
        <v>1402.45768</v>
      </c>
      <c r="C44" s="18">
        <v>569.87054999999998</v>
      </c>
      <c r="D44" s="18">
        <v>3.1448499999999999</v>
      </c>
      <c r="E44" s="18">
        <v>89.296689999999998</v>
      </c>
    </row>
    <row r="45" spans="1:5" x14ac:dyDescent="0.25">
      <c r="A45" s="17" t="s">
        <v>51</v>
      </c>
      <c r="B45" s="18">
        <v>43232.620750000002</v>
      </c>
      <c r="C45" s="18"/>
      <c r="D45" s="18">
        <v>808</v>
      </c>
      <c r="E45" s="18">
        <v>1673.1001799999999</v>
      </c>
    </row>
    <row r="46" spans="1:5" x14ac:dyDescent="0.25">
      <c r="A46" s="17" t="s">
        <v>52</v>
      </c>
      <c r="B46" s="18">
        <v>3727.8388</v>
      </c>
      <c r="C46" s="18"/>
      <c r="D46" s="18"/>
      <c r="E46" s="18">
        <v>2693.1116299999999</v>
      </c>
    </row>
    <row r="47" spans="1:5" x14ac:dyDescent="0.25">
      <c r="A47" s="17" t="s">
        <v>53</v>
      </c>
      <c r="B47" s="18">
        <v>2.5</v>
      </c>
      <c r="C47" s="18"/>
      <c r="D47" s="18"/>
      <c r="E47" s="18"/>
    </row>
    <row r="48" spans="1:5" ht="30" x14ac:dyDescent="0.25">
      <c r="A48" s="17" t="s">
        <v>54</v>
      </c>
      <c r="B48" s="18">
        <v>7204.3024500000001</v>
      </c>
      <c r="C48" s="18">
        <v>6000</v>
      </c>
      <c r="D48" s="18"/>
      <c r="E48" s="18"/>
    </row>
    <row r="49" spans="1:5" x14ac:dyDescent="0.25">
      <c r="A49" s="17" t="s">
        <v>55</v>
      </c>
      <c r="B49" s="18">
        <v>463.15633000000003</v>
      </c>
      <c r="C49" s="18"/>
      <c r="D49" s="18"/>
      <c r="E49" s="18"/>
    </row>
    <row r="50" spans="1:5" ht="30" x14ac:dyDescent="0.25">
      <c r="A50" s="17" t="s">
        <v>56</v>
      </c>
      <c r="B50" s="18">
        <v>1500.922</v>
      </c>
      <c r="C50" s="18"/>
      <c r="D50" s="18"/>
      <c r="E50" s="18"/>
    </row>
    <row r="51" spans="1:5" x14ac:dyDescent="0.25">
      <c r="A51" s="17" t="s">
        <v>57</v>
      </c>
      <c r="B51" s="18">
        <v>1335.95254</v>
      </c>
      <c r="C51" s="18">
        <v>785.77468999999996</v>
      </c>
      <c r="D51" s="18">
        <v>472.76485000000002</v>
      </c>
      <c r="E51" s="18"/>
    </row>
    <row r="52" spans="1:5" x14ac:dyDescent="0.25">
      <c r="A52" s="17" t="s">
        <v>58</v>
      </c>
      <c r="B52" s="18">
        <v>1395.1708900000001</v>
      </c>
      <c r="C52" s="18">
        <v>803.62909000000002</v>
      </c>
      <c r="D52" s="18">
        <v>586.60329999999999</v>
      </c>
      <c r="E52" s="18"/>
    </row>
    <row r="53" spans="1:5" ht="30" x14ac:dyDescent="0.25">
      <c r="A53" s="17" t="s">
        <v>59</v>
      </c>
      <c r="B53" s="18">
        <v>1195.95373</v>
      </c>
      <c r="C53" s="18">
        <v>70</v>
      </c>
      <c r="D53" s="18"/>
      <c r="E53" s="18">
        <v>889.4</v>
      </c>
    </row>
    <row r="54" spans="1:5" ht="30" x14ac:dyDescent="0.25">
      <c r="A54" s="17" t="s">
        <v>60</v>
      </c>
      <c r="B54" s="18">
        <v>354.43200000000002</v>
      </c>
      <c r="C54" s="18"/>
      <c r="D54" s="18"/>
      <c r="E54" s="18"/>
    </row>
    <row r="55" spans="1:5" x14ac:dyDescent="0.25">
      <c r="A55" s="17" t="s">
        <v>61</v>
      </c>
      <c r="B55" s="18">
        <v>393.78</v>
      </c>
      <c r="C55" s="18">
        <v>253</v>
      </c>
      <c r="D55" s="18">
        <v>124</v>
      </c>
      <c r="E55" s="18"/>
    </row>
    <row r="56" spans="1:5" x14ac:dyDescent="0.25">
      <c r="A56" s="17" t="s">
        <v>62</v>
      </c>
      <c r="B56" s="18">
        <v>3</v>
      </c>
      <c r="C56" s="18"/>
      <c r="D56" s="18"/>
      <c r="E56" s="18"/>
    </row>
    <row r="57" spans="1:5" x14ac:dyDescent="0.25">
      <c r="A57" s="17" t="s">
        <v>63</v>
      </c>
      <c r="B57" s="18">
        <v>968.40210000000002</v>
      </c>
      <c r="C57" s="18">
        <v>500</v>
      </c>
      <c r="D57" s="18">
        <v>251.62429</v>
      </c>
      <c r="E57" s="18"/>
    </row>
    <row r="58" spans="1:5" x14ac:dyDescent="0.25">
      <c r="A58" s="17" t="s">
        <v>64</v>
      </c>
      <c r="B58" s="18">
        <v>3005.5505800000001</v>
      </c>
      <c r="C58" s="18">
        <v>2072.3906099999999</v>
      </c>
      <c r="D58" s="18">
        <v>490.80534999999998</v>
      </c>
      <c r="E58" s="18"/>
    </row>
    <row r="59" spans="1:5" x14ac:dyDescent="0.25">
      <c r="A59" s="17" t="s">
        <v>65</v>
      </c>
      <c r="B59" s="18">
        <v>265032.38975999999</v>
      </c>
      <c r="C59" s="18"/>
      <c r="D59" s="18"/>
      <c r="E59" s="18"/>
    </row>
    <row r="60" spans="1:5" x14ac:dyDescent="0.25">
      <c r="A60" s="17" t="s">
        <v>66</v>
      </c>
      <c r="B60" s="18">
        <v>2317.39804</v>
      </c>
      <c r="C60" s="18">
        <v>1779.1023399999999</v>
      </c>
      <c r="D60" s="18">
        <v>288.92817000000002</v>
      </c>
      <c r="E60" s="18"/>
    </row>
    <row r="61" spans="1:5" ht="30" x14ac:dyDescent="0.25">
      <c r="A61" s="17" t="s">
        <v>67</v>
      </c>
      <c r="B61" s="18">
        <v>5788.8878400000003</v>
      </c>
      <c r="C61" s="18">
        <v>4952.80177</v>
      </c>
      <c r="D61" s="18">
        <v>1922.1663900000001</v>
      </c>
      <c r="E61" s="18"/>
    </row>
    <row r="62" spans="1:5" x14ac:dyDescent="0.25">
      <c r="A62" s="17" t="s">
        <v>68</v>
      </c>
      <c r="B62" s="18">
        <v>200</v>
      </c>
      <c r="C62" s="18"/>
      <c r="D62" s="18">
        <v>200</v>
      </c>
      <c r="E62" s="18"/>
    </row>
    <row r="63" spans="1:5" x14ac:dyDescent="0.25">
      <c r="A63" s="17" t="s">
        <v>69</v>
      </c>
      <c r="B63" s="18">
        <v>18.540009999999999</v>
      </c>
      <c r="C63" s="18"/>
      <c r="D63" s="18"/>
      <c r="E63" s="18"/>
    </row>
    <row r="64" spans="1:5" x14ac:dyDescent="0.25">
      <c r="A64" s="17" t="s">
        <v>70</v>
      </c>
      <c r="B64" s="18">
        <v>3489.3950799999998</v>
      </c>
      <c r="C64" s="18"/>
      <c r="D64" s="18"/>
      <c r="E64" s="18"/>
    </row>
    <row r="65" spans="1:5" x14ac:dyDescent="0.25">
      <c r="A65" s="53" t="s">
        <v>71</v>
      </c>
      <c r="B65" s="19">
        <f>SUM(B38:B64)</f>
        <v>385344.69687999994</v>
      </c>
      <c r="C65" s="19">
        <f t="shared" ref="C65:E65" si="0">SUM(C38:C64)</f>
        <v>19763.442950000001</v>
      </c>
      <c r="D65" s="19">
        <f t="shared" si="0"/>
        <v>5621.1486200000008</v>
      </c>
      <c r="E65" s="19">
        <f t="shared" si="0"/>
        <v>5344.9084999999995</v>
      </c>
    </row>
  </sheetData>
  <mergeCells count="34">
    <mergeCell ref="A31:D31"/>
    <mergeCell ref="A32:D32"/>
    <mergeCell ref="A33:D33"/>
    <mergeCell ref="A16:D16"/>
    <mergeCell ref="A17:D17"/>
    <mergeCell ref="A18:D18"/>
    <mergeCell ref="A19:D19"/>
    <mergeCell ref="A20:D20"/>
    <mergeCell ref="A21:D21"/>
    <mergeCell ref="A22:D22"/>
    <mergeCell ref="A23:D23"/>
    <mergeCell ref="A24:D24"/>
    <mergeCell ref="A25:D25"/>
    <mergeCell ref="A26:D26"/>
    <mergeCell ref="A30:D30"/>
    <mergeCell ref="A27:D27"/>
    <mergeCell ref="A28:D28"/>
    <mergeCell ref="A29:D29"/>
    <mergeCell ref="A1:E1"/>
    <mergeCell ref="A2:E2"/>
    <mergeCell ref="A5:D5"/>
    <mergeCell ref="A34:D34"/>
    <mergeCell ref="A36:A37"/>
    <mergeCell ref="B36:B37"/>
    <mergeCell ref="C36:E36"/>
    <mergeCell ref="A7:D7"/>
    <mergeCell ref="A8:D8"/>
    <mergeCell ref="A9:D9"/>
    <mergeCell ref="A10:D10"/>
    <mergeCell ref="A11:D11"/>
    <mergeCell ref="A12:D12"/>
    <mergeCell ref="A13:D13"/>
    <mergeCell ref="A14:D14"/>
    <mergeCell ref="A15:D15"/>
  </mergeCells>
  <pageMargins left="0.56000000000000005" right="0.35" top="0.48" bottom="0.7" header="0.19" footer="0.3"/>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abSelected="1" view="pageBreakPreview" zoomScaleNormal="100" zoomScaleSheetLayoutView="100" workbookViewId="0">
      <selection activeCell="C3" sqref="C3"/>
    </sheetView>
  </sheetViews>
  <sheetFormatPr defaultRowHeight="15" x14ac:dyDescent="0.25"/>
  <cols>
    <col min="1" max="1" width="38.28515625" customWidth="1"/>
    <col min="2" max="2" width="13.140625" customWidth="1"/>
    <col min="3" max="3" width="14.28515625" customWidth="1"/>
    <col min="4" max="4" width="13.42578125" customWidth="1"/>
    <col min="5" max="5" width="13.140625" customWidth="1"/>
    <col min="6" max="6" width="13.7109375" customWidth="1"/>
    <col min="7" max="7" width="14.5703125" customWidth="1"/>
    <col min="8" max="8" width="15.140625" customWidth="1"/>
    <col min="9" max="9" width="13.5703125" customWidth="1"/>
    <col min="10" max="10" width="12.7109375" customWidth="1"/>
    <col min="11" max="11" width="11" customWidth="1"/>
    <col min="12" max="12" width="13.5703125" customWidth="1"/>
    <col min="13" max="13" width="13.85546875" customWidth="1"/>
    <col min="14" max="14" width="13.5703125" customWidth="1"/>
    <col min="15" max="15" width="14" customWidth="1"/>
  </cols>
  <sheetData>
    <row r="1" spans="1:16" s="26" customFormat="1" ht="15.75" x14ac:dyDescent="0.25">
      <c r="A1" s="38" t="s">
        <v>43</v>
      </c>
      <c r="C1" s="27" t="s">
        <v>13</v>
      </c>
    </row>
    <row r="2" spans="1:16" x14ac:dyDescent="0.25">
      <c r="A2" s="33" t="str">
        <f>TEXT(EndData2,"[$-FC19]ДД.ММ.ГГГ")</f>
        <v>28.07.2016</v>
      </c>
      <c r="B2" s="33">
        <f>A2+1</f>
        <v>42580</v>
      </c>
      <c r="C2" s="39" t="str">
        <f>TEXT(B2,"[$-FC19]ДД.ММ.ГГГ")</f>
        <v>29.07.2016</v>
      </c>
      <c r="P2" s="24" t="s">
        <v>12</v>
      </c>
    </row>
    <row r="3" spans="1:16" s="25" customFormat="1" ht="51.75" customHeight="1" x14ac:dyDescent="0.25">
      <c r="A3" s="30" t="s">
        <v>15</v>
      </c>
      <c r="B3" s="37" t="s">
        <v>16</v>
      </c>
      <c r="C3" s="34" t="s">
        <v>17</v>
      </c>
      <c r="D3" s="34" t="s">
        <v>18</v>
      </c>
      <c r="E3" s="34" t="s">
        <v>19</v>
      </c>
      <c r="F3" s="34" t="s">
        <v>20</v>
      </c>
      <c r="G3" s="34" t="s">
        <v>21</v>
      </c>
      <c r="H3" s="34" t="s">
        <v>22</v>
      </c>
      <c r="I3" s="34" t="s">
        <v>23</v>
      </c>
      <c r="J3" s="34" t="s">
        <v>24</v>
      </c>
      <c r="K3" s="34" t="s">
        <v>25</v>
      </c>
      <c r="L3" s="34" t="s">
        <v>26</v>
      </c>
      <c r="M3" s="34" t="s">
        <v>27</v>
      </c>
      <c r="N3" s="34" t="s">
        <v>28</v>
      </c>
      <c r="O3" s="34" t="s">
        <v>29</v>
      </c>
      <c r="P3" s="21" t="s">
        <v>11</v>
      </c>
    </row>
    <row r="4" spans="1:16" ht="64.5" x14ac:dyDescent="0.25">
      <c r="A4" s="22" t="s">
        <v>31</v>
      </c>
      <c r="B4" s="35">
        <v>1500</v>
      </c>
      <c r="C4" s="35"/>
      <c r="D4" s="35"/>
      <c r="E4" s="35"/>
      <c r="F4" s="35"/>
      <c r="G4" s="35"/>
      <c r="H4" s="35"/>
      <c r="I4" s="35"/>
      <c r="J4" s="35"/>
      <c r="K4" s="35"/>
      <c r="L4" s="35"/>
      <c r="M4" s="35"/>
      <c r="N4" s="35"/>
      <c r="O4" s="35"/>
      <c r="P4" s="23">
        <v>1500</v>
      </c>
    </row>
    <row r="5" spans="1:16" ht="90" x14ac:dyDescent="0.25">
      <c r="A5" s="22" t="s">
        <v>32</v>
      </c>
      <c r="B5" s="35">
        <v>19460.222300000001</v>
      </c>
      <c r="C5" s="35"/>
      <c r="D5" s="35"/>
      <c r="E5" s="35"/>
      <c r="F5" s="35"/>
      <c r="G5" s="35"/>
      <c r="H5" s="35"/>
      <c r="I5" s="35"/>
      <c r="J5" s="35"/>
      <c r="K5" s="35"/>
      <c r="L5" s="35"/>
      <c r="M5" s="35"/>
      <c r="N5" s="35"/>
      <c r="O5" s="35"/>
      <c r="P5" s="23">
        <v>19460.222300000001</v>
      </c>
    </row>
    <row r="6" spans="1:16" ht="64.5" x14ac:dyDescent="0.25">
      <c r="A6" s="22" t="s">
        <v>33</v>
      </c>
      <c r="B6" s="35">
        <v>7647.97613</v>
      </c>
      <c r="C6" s="35"/>
      <c r="D6" s="35"/>
      <c r="E6" s="35"/>
      <c r="F6" s="35"/>
      <c r="G6" s="35">
        <v>13399.67282</v>
      </c>
      <c r="H6" s="35"/>
      <c r="I6" s="35">
        <v>1</v>
      </c>
      <c r="J6" s="35"/>
      <c r="K6" s="35">
        <v>2052.70271</v>
      </c>
      <c r="L6" s="35"/>
      <c r="M6" s="35"/>
      <c r="N6" s="35"/>
      <c r="O6" s="35"/>
      <c r="P6" s="23">
        <v>23101.35166</v>
      </c>
    </row>
    <row r="7" spans="1:16" ht="115.5" x14ac:dyDescent="0.25">
      <c r="A7" s="22" t="s">
        <v>34</v>
      </c>
      <c r="B7" s="35"/>
      <c r="C7" s="35"/>
      <c r="D7" s="35"/>
      <c r="E7" s="35"/>
      <c r="F7" s="35"/>
      <c r="G7" s="35"/>
      <c r="H7" s="35"/>
      <c r="I7" s="35"/>
      <c r="J7" s="35">
        <v>110</v>
      </c>
      <c r="K7" s="35"/>
      <c r="L7" s="35"/>
      <c r="M7" s="35"/>
      <c r="N7" s="35"/>
      <c r="O7" s="35"/>
      <c r="P7" s="23">
        <v>110</v>
      </c>
    </row>
    <row r="8" spans="1:16" ht="115.5" x14ac:dyDescent="0.25">
      <c r="A8" s="22" t="s">
        <v>35</v>
      </c>
      <c r="B8" s="35"/>
      <c r="C8" s="35"/>
      <c r="D8" s="35"/>
      <c r="E8" s="35"/>
      <c r="F8" s="35"/>
      <c r="G8" s="35">
        <v>372</v>
      </c>
      <c r="H8" s="35"/>
      <c r="I8" s="35"/>
      <c r="J8" s="35"/>
      <c r="K8" s="35"/>
      <c r="L8" s="35"/>
      <c r="M8" s="35"/>
      <c r="N8" s="35"/>
      <c r="O8" s="35"/>
      <c r="P8" s="23">
        <v>372</v>
      </c>
    </row>
    <row r="9" spans="1:16" ht="90" x14ac:dyDescent="0.25">
      <c r="A9" s="22" t="s">
        <v>36</v>
      </c>
      <c r="B9" s="35"/>
      <c r="C9" s="35"/>
      <c r="D9" s="35"/>
      <c r="E9" s="35"/>
      <c r="F9" s="35"/>
      <c r="G9" s="35">
        <v>100</v>
      </c>
      <c r="H9" s="35">
        <v>21.665279999999999</v>
      </c>
      <c r="I9" s="35"/>
      <c r="J9" s="35"/>
      <c r="K9" s="35"/>
      <c r="L9" s="35"/>
      <c r="M9" s="35"/>
      <c r="N9" s="35"/>
      <c r="O9" s="35"/>
      <c r="P9" s="23">
        <v>121.66528</v>
      </c>
    </row>
    <row r="10" spans="1:16" ht="64.5" x14ac:dyDescent="0.25">
      <c r="A10" s="22" t="s">
        <v>37</v>
      </c>
      <c r="B10" s="35"/>
      <c r="C10" s="35"/>
      <c r="D10" s="35">
        <v>88.55</v>
      </c>
      <c r="E10" s="35"/>
      <c r="F10" s="35"/>
      <c r="G10" s="35"/>
      <c r="H10" s="35"/>
      <c r="I10" s="35"/>
      <c r="J10" s="35"/>
      <c r="K10" s="35"/>
      <c r="L10" s="35"/>
      <c r="M10" s="35"/>
      <c r="N10" s="35"/>
      <c r="O10" s="35"/>
      <c r="P10" s="23">
        <f>SUM(B10:O10)</f>
        <v>88.55</v>
      </c>
    </row>
    <row r="11" spans="1:16" ht="51.75" x14ac:dyDescent="0.25">
      <c r="A11" s="22" t="s">
        <v>38</v>
      </c>
      <c r="B11" s="35"/>
      <c r="C11" s="35"/>
      <c r="D11" s="35"/>
      <c r="E11" s="35"/>
      <c r="F11" s="35"/>
      <c r="G11" s="35"/>
      <c r="H11" s="35"/>
      <c r="I11" s="35"/>
      <c r="J11" s="35"/>
      <c r="K11" s="35"/>
      <c r="L11" s="35"/>
      <c r="M11" s="35"/>
      <c r="N11" s="35">
        <v>1021.75787</v>
      </c>
      <c r="O11" s="35"/>
      <c r="P11" s="23">
        <v>1021.75787</v>
      </c>
    </row>
    <row r="12" spans="1:16" ht="51.75" x14ac:dyDescent="0.25">
      <c r="A12" s="22" t="s">
        <v>39</v>
      </c>
      <c r="B12" s="35"/>
      <c r="C12" s="35">
        <v>6978.4</v>
      </c>
      <c r="D12" s="35"/>
      <c r="E12" s="35"/>
      <c r="F12" s="35"/>
      <c r="G12" s="35">
        <v>2891.2</v>
      </c>
      <c r="H12" s="35"/>
      <c r="I12" s="35"/>
      <c r="J12" s="35"/>
      <c r="K12" s="35"/>
      <c r="L12" s="35"/>
      <c r="M12" s="35"/>
      <c r="N12" s="35"/>
      <c r="O12" s="35"/>
      <c r="P12" s="23">
        <v>9869.6</v>
      </c>
    </row>
    <row r="13" spans="1:16" ht="77.25" x14ac:dyDescent="0.25">
      <c r="A13" s="22" t="s">
        <v>40</v>
      </c>
      <c r="B13" s="35">
        <v>1255.38483</v>
      </c>
      <c r="C13" s="35"/>
      <c r="D13" s="35"/>
      <c r="E13" s="35"/>
      <c r="F13" s="35"/>
      <c r="G13" s="35"/>
      <c r="H13" s="35"/>
      <c r="I13" s="35"/>
      <c r="J13" s="35"/>
      <c r="K13" s="35"/>
      <c r="L13" s="35"/>
      <c r="M13" s="35"/>
      <c r="N13" s="35"/>
      <c r="O13" s="35"/>
      <c r="P13" s="23">
        <v>1255.38483</v>
      </c>
    </row>
    <row r="14" spans="1:16" ht="77.25" x14ac:dyDescent="0.25">
      <c r="A14" s="22" t="s">
        <v>41</v>
      </c>
      <c r="B14" s="35">
        <v>2763.5820399999998</v>
      </c>
      <c r="C14" s="35"/>
      <c r="D14" s="35"/>
      <c r="E14" s="35"/>
      <c r="F14" s="35"/>
      <c r="G14" s="35"/>
      <c r="H14" s="35"/>
      <c r="I14" s="35"/>
      <c r="J14" s="35"/>
      <c r="K14" s="35"/>
      <c r="L14" s="35"/>
      <c r="M14" s="35">
        <v>487.2</v>
      </c>
      <c r="N14" s="35"/>
      <c r="O14" s="35"/>
      <c r="P14" s="23">
        <v>3250.7820400000001</v>
      </c>
    </row>
    <row r="15" spans="1:16" x14ac:dyDescent="0.25">
      <c r="A15" s="22" t="s">
        <v>42</v>
      </c>
      <c r="B15" s="35">
        <f>SUM(B4:B14)</f>
        <v>32627.165300000001</v>
      </c>
      <c r="C15" s="35">
        <f t="shared" ref="C15:O15" si="0">SUM(C4:C14)</f>
        <v>6978.4</v>
      </c>
      <c r="D15" s="35">
        <f t="shared" si="0"/>
        <v>88.55</v>
      </c>
      <c r="E15" s="35">
        <f t="shared" si="0"/>
        <v>0</v>
      </c>
      <c r="F15" s="35">
        <f t="shared" si="0"/>
        <v>0</v>
      </c>
      <c r="G15" s="35">
        <f t="shared" si="0"/>
        <v>16762.872820000001</v>
      </c>
      <c r="H15" s="35">
        <f t="shared" si="0"/>
        <v>21.665279999999999</v>
      </c>
      <c r="I15" s="35">
        <f t="shared" si="0"/>
        <v>1</v>
      </c>
      <c r="J15" s="35">
        <f t="shared" si="0"/>
        <v>110</v>
      </c>
      <c r="K15" s="35">
        <f t="shared" si="0"/>
        <v>2052.70271</v>
      </c>
      <c r="L15" s="35">
        <f t="shared" si="0"/>
        <v>0</v>
      </c>
      <c r="M15" s="35">
        <f t="shared" si="0"/>
        <v>487.2</v>
      </c>
      <c r="N15" s="35">
        <f t="shared" si="0"/>
        <v>1021.75787</v>
      </c>
      <c r="O15" s="35">
        <f t="shared" si="0"/>
        <v>0</v>
      </c>
      <c r="P15" s="23">
        <f>SUM(P4:P14)</f>
        <v>60151.313980000006</v>
      </c>
    </row>
    <row r="17" spans="1:2" x14ac:dyDescent="0.25">
      <c r="A17" s="32" t="s">
        <v>30</v>
      </c>
      <c r="B17" s="31">
        <f>P15+Учреждения!B65</f>
        <v>445496.01085999992</v>
      </c>
    </row>
    <row r="18" spans="1:2" ht="32.25" customHeight="1" x14ac:dyDescent="0.25">
      <c r="A18" s="32" t="str">
        <f>CONCATENATE("Остатки бюджетных средств на ",C2,"г.")</f>
        <v>Остатки бюджетных средств на 29.07.2016г.</v>
      </c>
      <c r="B18" s="31">
        <v>2776156</v>
      </c>
    </row>
  </sheetData>
  <pageMargins left="0.23622047244094491" right="0.17" top="0.41" bottom="0.35433070866141736" header="0.15748031496062992" footer="0.15748031496062992"/>
  <pageSetup paperSize="9" scale="6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2016-08-01T23:59:27Z</dcterms:modified>
</cp:coreProperties>
</file>