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8" windowWidth="14808" windowHeight="7956" activeTab="1"/>
  </bookViews>
  <sheets>
    <sheet name="Учреждения" sheetId="1" r:id="rId1"/>
    <sheet name="Муниципальные районы" sheetId="2" r:id="rId2"/>
  </sheets>
  <definedNames>
    <definedName name="EndData">Учреждения!$F$5</definedName>
    <definedName name="EndData1">Учреждения!$F$2</definedName>
    <definedName name="EndData2">'Муниципальные районы'!$A$1</definedName>
    <definedName name="StartData">Учреждения!$F$4</definedName>
    <definedName name="StartData1">Учреждения!$F$1</definedName>
    <definedName name="_xlnm.Print_Titles" localSheetId="1">'Муниципальные районы'!$1:$3</definedName>
    <definedName name="_xlnm.Print_Titles" localSheetId="0">Учреждения!$32:$33</definedName>
    <definedName name="_xlnm.Print_Area" localSheetId="1">'Муниципальные районы'!$A$1:$P$38</definedName>
    <definedName name="_xlnm.Print_Area" localSheetId="0">Учреждения!$A$1:$E$72</definedName>
  </definedNames>
  <calcPr calcId="162913" refMode="R1C1"/>
</workbook>
</file>

<file path=xl/calcChain.xml><?xml version="1.0" encoding="utf-8"?>
<calcChain xmlns="http://schemas.openxmlformats.org/spreadsheetml/2006/main">
  <c r="E8" i="1" l="1"/>
  <c r="E30" i="1"/>
  <c r="E9" i="1"/>
  <c r="E15" i="1"/>
  <c r="E28" i="1"/>
  <c r="E14" i="1"/>
  <c r="E12" i="1"/>
  <c r="E29" i="1"/>
  <c r="E11" i="1"/>
  <c r="E21" i="1" l="1"/>
  <c r="E27" i="1"/>
  <c r="E10" i="1"/>
  <c r="E20" i="1"/>
  <c r="E26" i="1"/>
  <c r="E25" i="1"/>
  <c r="E24" i="1"/>
  <c r="E23" i="1"/>
  <c r="E22" i="1"/>
  <c r="E19" i="1"/>
  <c r="E18" i="1"/>
  <c r="E17" i="1"/>
  <c r="E16" i="1"/>
  <c r="E13" i="1"/>
  <c r="B36" i="2"/>
  <c r="A2" i="2" l="1"/>
  <c r="B2" i="2" s="1"/>
  <c r="C2" i="2" s="1"/>
  <c r="A37" i="2" s="1"/>
  <c r="H1" i="1" l="1"/>
  <c r="A5" i="1" s="1"/>
  <c r="H2" i="1"/>
  <c r="G1" i="1"/>
  <c r="G2" i="1"/>
  <c r="A2" i="1" l="1"/>
</calcChain>
</file>

<file path=xl/sharedStrings.xml><?xml version="1.0" encoding="utf-8"?>
<sst xmlns="http://schemas.openxmlformats.org/spreadsheetml/2006/main" count="123" uniqueCount="122">
  <si>
    <t xml:space="preserve"> Справка о доходах и расходах краевого бюджета</t>
  </si>
  <si>
    <t>тыс.рублей</t>
  </si>
  <si>
    <t>Доходы</t>
  </si>
  <si>
    <t>Собственные доходы</t>
  </si>
  <si>
    <t>Финансовая помощь из федерального бюджета - всего, в том числе:</t>
  </si>
  <si>
    <t>Всего доходов</t>
  </si>
  <si>
    <t>Всего</t>
  </si>
  <si>
    <t xml:space="preserve">в том числе: </t>
  </si>
  <si>
    <t>Оплата труда</t>
  </si>
  <si>
    <t>Начисления на выплаты по оплате труда</t>
  </si>
  <si>
    <t>Меры социальной поддержки отдельных категорий граждан</t>
  </si>
  <si>
    <t>Итого</t>
  </si>
  <si>
    <t>тыс. рублей</t>
  </si>
  <si>
    <t xml:space="preserve">Дотации, субвенции, субсидии и иные межбюджетные трансферты бюджетам муниципальных районов (городских округов) </t>
  </si>
  <si>
    <t>Расходы бюджетополучателей, финансируемые из краевого бюджета</t>
  </si>
  <si>
    <t>Наименование направления  целевой статьи</t>
  </si>
  <si>
    <t>Петропавловск-Камчатский городской округ</t>
  </si>
  <si>
    <t>Елизовский муниципальный район</t>
  </si>
  <si>
    <t>Усть-Камчатский муниципальный район</t>
  </si>
  <si>
    <t>Усть-Большерецкий муниципальный район</t>
  </si>
  <si>
    <t>Соболевский муниципальный район</t>
  </si>
  <si>
    <t>Мильковский муниципальный район</t>
  </si>
  <si>
    <t>Быстринский муниципальный район</t>
  </si>
  <si>
    <t>Алеутский муниципальный район</t>
  </si>
  <si>
    <t>Вилючинский городской округ</t>
  </si>
  <si>
    <t>Городской округ "поселок Палана"</t>
  </si>
  <si>
    <t>Олюторский муниципальный район</t>
  </si>
  <si>
    <t>Карагинский  муниципальный  район</t>
  </si>
  <si>
    <t>Тигильский  муниципальный  район</t>
  </si>
  <si>
    <t>Пенжинский  муниципальный  район</t>
  </si>
  <si>
    <t>Всего расход:</t>
  </si>
  <si>
    <t>Дотации на выравнивание бюджетной обеспеченности поселений</t>
  </si>
  <si>
    <t>Дотации на выравнивание бюджетной обеспеченности муниципальных районов (городских округов)</t>
  </si>
  <si>
    <t>Дотации на поддержку мер по обеспечению сбалансированности бюджетов</t>
  </si>
  <si>
    <t>Субсидии местным бюджетам, связанные с выравниванием обеспеченности муниципальных образований в Камчатском крае по реализации ими их расходных обязательств</t>
  </si>
  <si>
    <t>Субсидии местным бюджетам на реализацию мероприятий соответствующей подпрограммы соответствующей государственной программы Камчатского края (за исключением инвестиционных мероприятий и субсидий, которым присвоены отдельные коды)</t>
  </si>
  <si>
    <t>Субсидии местным бюджетам на реализацию инвестиционных  мероприятий соответствующей подпрограммы соответствующей государственной программы Камчатского края</t>
  </si>
  <si>
    <t>Субвенции муниципальным районам в Камчатском крае для осуществления  полномочий органов государственной власти Камчатского края по расчету и предоставлению дотаций  бюджетам поселений</t>
  </si>
  <si>
    <t>Субвенции для осуществления  государственных полномочий Камчатского края по образованию и организации деятельности комиссий по делам несовершеннолетних и защите их прав муниципальных районов и городских округов в Камчатском крае</t>
  </si>
  <si>
    <t>Субвенции для осуществления отдельных  государственных полномочий Камчатского края  по социальному обслуживанию граждан в Камчатском крае</t>
  </si>
  <si>
    <t>Субвенции для осуществления государственных полномочий по опеке и попечительству в Камчатском крае в части расходов на содержание специалистов, осуществляющих деятельность по опеке и попечительству</t>
  </si>
  <si>
    <t>Субвенции для осуществления  государственных полномочий Камчатского края по вопросам предоставления мер социальной поддержки отдельным категориям граждан, проживающим в Камчатском крае, по проезду на автомобильном транспорте общего пользования городского сообщения</t>
  </si>
  <si>
    <t>Субвенции для осуществления  государственных полномочий Камчатского края по предоставлению мер социальной поддержки отдельным категориям граждан, проживающим в Камчатском крае, по проезду на автомобильном транспорте общего пользования пригородного сообщения</t>
  </si>
  <si>
    <t>Субвенции для осуществления  государственных полномочий по опеке и попечительству в Камчатском крае в части  расходов на выплату вознаграждения опекунам совершеннолетних недееспособных граждан, проживающим в Камчатском крае</t>
  </si>
  <si>
    <t>Субвенции для осуществления  государственных полномочий по опеке и попечительству в Камчатском крае в части социальной поддержки детей-сирот и детей, оставшихся без попечения родителей, переданных под опеку или попечительство (за исключением детей-сирот и детей, оставшихся без попечения родителей, переданных под опеку или попечительство, обучающихся в федеральных образовательных организациях), на предоставление дополнительной меры социальной поддержки по содержанию отдельных лиц из числа детей-сирот и детей, оставшихся без попечения родителей, обучающихся в общеобразовательных организациях и ранее находившихся под попечительством, попечителям которых выплачивались денежные средства на их содержание, на выплату ежемесячного вознаграждения приемным родителям, на организацию подготовки лиц, желающих принять на воспитание в свою семью ребенка, оставшегося без попечения родителей</t>
  </si>
  <si>
    <t>Субвенции для осуществления  государственных полномочий Камчатского края по обеспечению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 в Камчатском крае, по обеспечению дополнительного образования детей в муниципальных общеобразовательных организациях в Камчатском крае</t>
  </si>
  <si>
    <t>Субвенции для осуществления  государственных полномочий Камчатского края по предоставлению мер социальной поддержки отдельным категориям граждан в период получения ими образования в муниципальных общеобразовательных организациях в Камчатском крае</t>
  </si>
  <si>
    <t>Субвенции для осуществления  государственных полномочий Камчатского края по выплате ежемесячной доплаты к заработной плате педагогическим работникам, имеющим ученые степени доктора наук, кандидата наук, государственные награды СССР, РСФСР и Российской Федерации, в отдельных муниципальных образовательных организациях в Камчатском крае</t>
  </si>
  <si>
    <t>Субвенции для осуществления  государственных полномочий Камчатского края в части расходов на предоставление  единовременной денежной выплаты гражданам, усыновившим (удочерившим) ребенка (детей) в Камчатском крае</t>
  </si>
  <si>
    <t>Субвенции для осуществления  государственных полномочий  Камчатского края по выплате компенсации части платы, взимаемой с родителей (законных представителей) за присмотр и уход за детьми в образовательных организациях в Камчатском крае, реализующих образовательную программу дошкольного образования</t>
  </si>
  <si>
    <t>Субвенции для осуществления  государственных полномочий Камчатского края по обеспечению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 в Камчатском крае</t>
  </si>
  <si>
    <t>Субвенции для осуществления государственных полномочий Камчатского края по вопросам предоставления гражданам субсидий на оплату жилого помещения и коммунальных услуг</t>
  </si>
  <si>
    <t>Субвенции для осуществления  государственных полномочий Камчатского края по выплате вознаграждения за выполнение функций классного руководителя педагогическим работникам муниципальных образовательных организаций в Камчатском крае</t>
  </si>
  <si>
    <t>Субвенции на осуществление  государственных полномочий Камчатского края по организации проведения мероприятий по отлову и содержанию безнадзорных животных в Камчатском крае</t>
  </si>
  <si>
    <t>Иные межбюджетные трансферты на финансовое обеспечение мероприятий по временному социально-бытовому обустройству лиц, вынужденно покинувших территорию Украины и находящихся в пунктах временного размещения на территории Камчатского края</t>
  </si>
  <si>
    <t>Иные межбюджетные трансферты на оснащение средствами обучения и воспитания в соответствии с современными условиями обучения сельского учебного комплекса в с.Усть-Хайрюзово Тигильского муниципального района</t>
  </si>
  <si>
    <t>Государственная поддержка малого и среднего предпринимательства, включая крестьянские (фермерские) хозяйства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</si>
  <si>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</si>
  <si>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Проведение Всероссийской сельскохозяйственной переписи в 2016 году</t>
  </si>
  <si>
    <t>Реализация мероприятий по содействию создания в субъектах Российской Федерации новых мест в общеобразовательных организациях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</si>
  <si>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(софинансирование за счет средств краевого бюджета)</t>
  </si>
  <si>
    <t>Всего:</t>
  </si>
  <si>
    <t>01.12.2016</t>
  </si>
  <si>
    <t>Законодательное Собрание Камчатского края</t>
  </si>
  <si>
    <t>Контрольно-счетная палата Камчатского края</t>
  </si>
  <si>
    <t>Правительство Камчатского края</t>
  </si>
  <si>
    <t>Аппарат Губернатора и Правительства Камчатского края</t>
  </si>
  <si>
    <t>Министерство сельского хозяйства, пищевой и перерабатывающей промышленности Камчатского края</t>
  </si>
  <si>
    <t>Министерство природных ресурсов и экологии Камчатского края</t>
  </si>
  <si>
    <t>Министерство рыбного хозяйства Камчатского края</t>
  </si>
  <si>
    <t>Министерство жилищно-коммунального хозяйства и энергетики Камчатского края</t>
  </si>
  <si>
    <t>Министерство финансов Камчатского края</t>
  </si>
  <si>
    <t>Министерство строительства Камчатского края</t>
  </si>
  <si>
    <t>Министерство образования и науки Камчатского края</t>
  </si>
  <si>
    <t>Министерство здравоохранения Камчатского края</t>
  </si>
  <si>
    <t>Министерство социального развития и труда Камчатского края</t>
  </si>
  <si>
    <t>Министерство культуры Камчатского края</t>
  </si>
  <si>
    <t>Министерство специальных программ и по делам казачества Камчатского края</t>
  </si>
  <si>
    <t>Министерство имущественных и земельных отношений Камчатского края</t>
  </si>
  <si>
    <t>Агентство записи актов гражданского состояния Камчатского края</t>
  </si>
  <si>
    <t>Агентство по делам архивов Камчатского края</t>
  </si>
  <si>
    <t>Агентство по занятости населения и миграционной политике Камчатского края</t>
  </si>
  <si>
    <t>Агентство по ветеринарии Камчатского края</t>
  </si>
  <si>
    <t>Министерство транспорта и дорожного строительства Камчатского края</t>
  </si>
  <si>
    <t>Агентство по обеспечению деятельности мировых судей Камчатского края</t>
  </si>
  <si>
    <t>Региональная служба по тарифам и ценам Камчатского края</t>
  </si>
  <si>
    <t>Инспекция государственного технического надзора Камчатского края</t>
  </si>
  <si>
    <t>Инспекция государственного строительного надзора Камчатского края</t>
  </si>
  <si>
    <t>Государственная жилищная инспекция Камчатского края</t>
  </si>
  <si>
    <t>Инспекция государственного экологического надзора Камчатского края</t>
  </si>
  <si>
    <t>Государственная инспекция по контролю в сфере закупок Камчатского края</t>
  </si>
  <si>
    <t>Избирательная комиссия Камчатского края</t>
  </si>
  <si>
    <t>Петропавловск-Камчатская городская территориальная избирательная комиссия</t>
  </si>
  <si>
    <t>Палата Уполномоченных в Камчатском крае</t>
  </si>
  <si>
    <t>Агентство по внутренней политике Камчатского края</t>
  </si>
  <si>
    <t>Министерство спорта и молодежной политики Камчатского края</t>
  </si>
  <si>
    <t>Агентство лесного хозяйства и охраны животного мира Камчатского края</t>
  </si>
  <si>
    <t>администрация Корякского округа</t>
  </si>
  <si>
    <t>Агентство инвестиций и предпринимательства Камчатского края</t>
  </si>
  <si>
    <t>ИТОГО</t>
  </si>
  <si>
    <t>25.11.2016</t>
  </si>
  <si>
    <t>Субсидии бюджетам субъектов Российской Федерации на поддержку начинающих фермеров</t>
  </si>
  <si>
    <t>Единая субвенция бюджетам субъектов Российской Федерации</t>
  </si>
  <si>
    <t>Субсидии на реализацию мероприятий по содействию создания в субъектах Российской Федерации новых мест в общеобразовательных организациях</t>
  </si>
  <si>
    <t>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</si>
  <si>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</t>
  </si>
  <si>
    <t>Субвенции бюджетам субъектов Российской Федерации на осуществление отдельных полномочий в области лесных отношений</t>
  </si>
  <si>
    <t>Субсидии бюджетам субъектов Российской Федерации на государственную поддержку малого и среднего предпринимательства, включая крестьянские (фермерские) хозяйства</t>
  </si>
  <si>
    <t>Межбюджетные трансферты, передаваемые бюджетам субъектов Российской Федерации на содержание депутатов Государственной Думы и их помощников</t>
  </si>
  <si>
    <t>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</si>
  <si>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Субвенции бюджетам субъектов Российской Федерации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</si>
  <si>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Межбюджетные трансферты, передаваемые бюджетам субъектов Российской Федерации на выплату региональной доплаты к пенсии</t>
  </si>
  <si>
    <t>Возврат остатков субсидий, субвенций и иных межбюджетных трансфертов, имеющих целевое назначение, прошлых лет из бюджетов субъектов Российской Федерации</t>
  </si>
  <si>
    <t>Субсидии бюджетам субъектов Российской Федерации на софинансирование капитальных вложений в объекты государственной (муниципальной) собственности</t>
  </si>
  <si>
    <t>Межбюджетные трансферты, передаваемые бюджетам субъектов Российской Федерации на поддержку экономического и социального развития коренных малочисленных народов Севера, Сибири и Дальнего Востока</t>
  </si>
  <si>
    <t>Межбюджетные трансферты, передаваемые бюджетам субъектов Российской Федерации на содержание членов Совета Федерации и их помощников</t>
  </si>
  <si>
    <t>Межбюджетные трансферты, передаваемые бюджетам субъектов Российской Федерации на финансовое обеспечение закупок антивирусных препаратов для профилактики и лечения лиц, инфицированных вирусами иммунодефицита человека и гепатитов В и С</t>
  </si>
  <si>
    <t xml:space="preserve">Субсидии бюджетам на реализацию мероприятий государственной программы Российской Федерации "Доступная среда" на 2011 - 2020 годы </t>
  </si>
  <si>
    <t>Субсидии бюджетам субъектов Российской Федерации на возмещение части процентной ставки по долгосрочным, среднесрочным и краткосрочным кредитам, взятым малыми формами хозяйствования</t>
  </si>
  <si>
    <t>Субвенции бюджетам субъектов Российской Федерации на оплату жилищно-коммунальных услуг отдельным категориям граждан</t>
  </si>
  <si>
    <t>Субсидии бюджетам субъектов Российской Федерации на реализацию федеральных целевых программ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</si>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</sst>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20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1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0"/>
      <name val="Times New Roman"/>
      <family val="1"/>
    </font>
    <font>
      <sz val="11"/>
      <color theme="0"/>
      <name val="Calibri"/>
      <family val="2"/>
      <scheme val="minor"/>
    </font>
    <font>
      <b/>
      <sz val="9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 applyBorder="1" applyAlignment="1"/>
    <xf numFmtId="0" fontId="3" fillId="0" borderId="0" xfId="0" applyFont="1"/>
    <xf numFmtId="0" fontId="3" fillId="0" borderId="0" xfId="0" applyFont="1" applyBorder="1"/>
    <xf numFmtId="0" fontId="4" fillId="0" borderId="0" xfId="0" applyFont="1" applyBorder="1" applyAlignment="1">
      <alignment horizontal="right"/>
    </xf>
    <xf numFmtId="164" fontId="5" fillId="2" borderId="4" xfId="0" applyNumberFormat="1" applyFont="1" applyFill="1" applyBorder="1" applyAlignment="1"/>
    <xf numFmtId="164" fontId="3" fillId="0" borderId="4" xfId="0" applyNumberFormat="1" applyFont="1" applyFill="1" applyBorder="1" applyAlignment="1">
      <alignment horizontal="right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Border="1" applyAlignment="1">
      <alignment wrapText="1"/>
    </xf>
    <xf numFmtId="164" fontId="3" fillId="0" borderId="0" xfId="0" applyNumberFormat="1" applyFont="1" applyFill="1" applyBorder="1" applyAlignment="1">
      <alignment horizontal="right" wrapText="1"/>
    </xf>
    <xf numFmtId="164" fontId="2" fillId="0" borderId="4" xfId="0" applyNumberFormat="1" applyFont="1" applyFill="1" applyBorder="1" applyAlignment="1">
      <alignment horizontal="right" wrapText="1"/>
    </xf>
    <xf numFmtId="164" fontId="3" fillId="0" borderId="4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 wrapText="1"/>
    </xf>
    <xf numFmtId="0" fontId="3" fillId="0" borderId="0" xfId="0" applyFont="1" applyFill="1" applyBorder="1"/>
    <xf numFmtId="0" fontId="3" fillId="0" borderId="4" xfId="0" applyFont="1" applyFill="1" applyBorder="1" applyAlignment="1">
      <alignment horizontal="center" vertical="top" wrapText="1"/>
    </xf>
    <xf numFmtId="164" fontId="3" fillId="0" borderId="4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49" fontId="3" fillId="0" borderId="4" xfId="0" applyNumberFormat="1" applyFont="1" applyBorder="1" applyAlignment="1">
      <alignment horizontal="left" vertical="center" wrapText="1"/>
    </xf>
    <xf numFmtId="14" fontId="0" fillId="0" borderId="0" xfId="0" applyNumberFormat="1"/>
    <xf numFmtId="49" fontId="2" fillId="0" borderId="4" xfId="0" applyNumberFormat="1" applyFont="1" applyBorder="1" applyAlignment="1">
      <alignment horizontal="left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left" wrapText="1"/>
    </xf>
    <xf numFmtId="164" fontId="7" fillId="2" borderId="4" xfId="0" applyNumberFormat="1" applyFont="1" applyFill="1" applyBorder="1" applyAlignment="1">
      <alignment horizontal="right" vertical="center" wrapText="1"/>
    </xf>
    <xf numFmtId="0" fontId="8" fillId="0" borderId="0" xfId="0" applyFont="1"/>
    <xf numFmtId="0" fontId="9" fillId="0" borderId="0" xfId="0" applyFont="1"/>
    <xf numFmtId="0" fontId="11" fillId="0" borderId="0" xfId="0" applyFont="1"/>
    <xf numFmtId="0" fontId="12" fillId="2" borderId="0" xfId="0" applyFont="1" applyFill="1" applyBorder="1" applyAlignment="1"/>
    <xf numFmtId="0" fontId="13" fillId="0" borderId="0" xfId="0" applyNumberFormat="1" applyFont="1"/>
    <xf numFmtId="0" fontId="13" fillId="0" borderId="0" xfId="0" applyFont="1"/>
    <xf numFmtId="49" fontId="5" fillId="2" borderId="4" xfId="0" applyNumberFormat="1" applyFont="1" applyFill="1" applyBorder="1" applyAlignment="1">
      <alignment horizontal="left" wrapText="1"/>
    </xf>
    <xf numFmtId="0" fontId="14" fillId="0" borderId="0" xfId="0" applyFont="1"/>
    <xf numFmtId="0" fontId="15" fillId="0" borderId="4" xfId="0" applyFont="1" applyBorder="1" applyAlignment="1">
      <alignment horizontal="center" vertical="center" wrapText="1"/>
    </xf>
    <xf numFmtId="164" fontId="16" fillId="0" borderId="4" xfId="0" applyNumberFormat="1" applyFont="1" applyBorder="1"/>
    <xf numFmtId="0" fontId="16" fillId="0" borderId="4" xfId="0" applyFont="1" applyBorder="1" applyAlignment="1">
      <alignment wrapText="1"/>
    </xf>
    <xf numFmtId="0" fontId="18" fillId="0" borderId="0" xfId="0" applyFont="1"/>
    <xf numFmtId="164" fontId="10" fillId="2" borderId="4" xfId="0" applyNumberFormat="1" applyFont="1" applyFill="1" applyBorder="1" applyAlignment="1">
      <alignment vertical="center" wrapText="1"/>
    </xf>
    <xf numFmtId="164" fontId="3" fillId="2" borderId="4" xfId="0" applyNumberFormat="1" applyFont="1" applyFill="1" applyBorder="1" applyAlignment="1">
      <alignment horizontal="right" wrapText="1"/>
    </xf>
    <xf numFmtId="164" fontId="2" fillId="2" borderId="4" xfId="0" applyNumberFormat="1" applyFont="1" applyFill="1" applyBorder="1" applyAlignment="1">
      <alignment horizontal="right" wrapText="1"/>
    </xf>
    <xf numFmtId="164" fontId="10" fillId="2" borderId="4" xfId="0" applyNumberFormat="1" applyFont="1" applyFill="1" applyBorder="1" applyAlignment="1">
      <alignment horizontal="center" vertical="center" wrapText="1"/>
    </xf>
    <xf numFmtId="14" fontId="17" fillId="0" borderId="0" xfId="0" applyNumberFormat="1" applyFont="1"/>
    <xf numFmtId="0" fontId="19" fillId="2" borderId="0" xfId="0" applyFont="1" applyFill="1" applyBorder="1" applyAlignment="1"/>
    <xf numFmtId="0" fontId="1" fillId="0" borderId="0" xfId="0" applyFont="1" applyAlignment="1">
      <alignment horizontal="center" wrapText="1"/>
    </xf>
    <xf numFmtId="0" fontId="2" fillId="0" borderId="1" xfId="0" applyNumberFormat="1" applyFont="1" applyFill="1" applyBorder="1" applyAlignment="1">
      <alignment horizontal="left" wrapText="1"/>
    </xf>
    <xf numFmtId="0" fontId="2" fillId="0" borderId="2" xfId="0" applyNumberFormat="1" applyFont="1" applyFill="1" applyBorder="1" applyAlignment="1">
      <alignment horizontal="left" wrapText="1"/>
    </xf>
    <xf numFmtId="0" fontId="2" fillId="0" borderId="3" xfId="0" applyNumberFormat="1" applyFont="1" applyFill="1" applyBorder="1" applyAlignment="1">
      <alignment horizontal="left" wrapText="1"/>
    </xf>
    <xf numFmtId="164" fontId="2" fillId="0" borderId="4" xfId="0" applyNumberFormat="1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65" fontId="2" fillId="0" borderId="4" xfId="0" applyNumberFormat="1" applyFont="1" applyFill="1" applyBorder="1" applyAlignment="1">
      <alignment horizontal="center" vertical="center"/>
    </xf>
    <xf numFmtId="165" fontId="2" fillId="0" borderId="4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view="pageBreakPreview" topLeftCell="A49" zoomScaleNormal="100" zoomScaleSheetLayoutView="100" workbookViewId="0">
      <selection activeCell="E9" sqref="E9"/>
    </sheetView>
  </sheetViews>
  <sheetFormatPr defaultRowHeight="14.4" x14ac:dyDescent="0.3"/>
  <cols>
    <col min="1" max="1" width="69.33203125" customWidth="1"/>
    <col min="2" max="2" width="13.88671875" customWidth="1"/>
    <col min="3" max="4" width="14.44140625" customWidth="1"/>
    <col min="5" max="5" width="12.44140625" customWidth="1"/>
    <col min="6" max="6" width="12.5546875" customWidth="1"/>
    <col min="7" max="7" width="16" bestFit="1" customWidth="1"/>
    <col min="9" max="9" width="10.109375" bestFit="1" customWidth="1"/>
  </cols>
  <sheetData>
    <row r="1" spans="1:9" ht="15.6" x14ac:dyDescent="0.3">
      <c r="A1" s="45" t="s">
        <v>0</v>
      </c>
      <c r="B1" s="45"/>
      <c r="C1" s="45"/>
      <c r="D1" s="45"/>
      <c r="E1" s="45"/>
      <c r="F1" s="31" t="s">
        <v>100</v>
      </c>
      <c r="G1" s="32" t="str">
        <f>TEXT(F1,"[$-FC19]ДД ММММ")</f>
        <v>25 ноября</v>
      </c>
      <c r="H1" s="32" t="str">
        <f>TEXT(F1,"[$-FC19]ДД.ММ.ГГГ \г")</f>
        <v>25.11.2016 г</v>
      </c>
    </row>
    <row r="2" spans="1:9" ht="15.6" x14ac:dyDescent="0.3">
      <c r="A2" s="45" t="str">
        <f>CONCATENATE("с ",G1," по ",G2,"ода")</f>
        <v>с 25 ноября по 01 декабря 2016 года</v>
      </c>
      <c r="B2" s="45"/>
      <c r="C2" s="45"/>
      <c r="D2" s="45"/>
      <c r="E2" s="45"/>
      <c r="F2" s="31" t="s">
        <v>62</v>
      </c>
      <c r="G2" s="32" t="str">
        <f>TEXT(F2,"[$-FC19]ДД ММММ ГГГ \г")</f>
        <v>01 декабря 2016 г</v>
      </c>
      <c r="H2" s="32" t="str">
        <f>TEXT(F2,"[$-FC19]ДД.ММ.ГГГ \г")</f>
        <v>01.12.2016 г</v>
      </c>
      <c r="I2" s="22"/>
    </row>
    <row r="3" spans="1:9" x14ac:dyDescent="0.3">
      <c r="A3" s="1"/>
      <c r="B3" s="2"/>
      <c r="C3" s="2"/>
      <c r="D3" s="2"/>
      <c r="E3" s="3"/>
    </row>
    <row r="4" spans="1:9" x14ac:dyDescent="0.3">
      <c r="A4" s="4"/>
      <c r="B4" s="5"/>
      <c r="C4" s="5"/>
      <c r="D4" s="6"/>
      <c r="E4" s="7" t="s">
        <v>1</v>
      </c>
    </row>
    <row r="5" spans="1:9" x14ac:dyDescent="0.3">
      <c r="A5" s="46" t="str">
        <f>CONCATENATE("Остатки средств на ",H1,".")</f>
        <v>Остатки средств на 25.11.2016 г.</v>
      </c>
      <c r="B5" s="47"/>
      <c r="C5" s="47"/>
      <c r="D5" s="48"/>
      <c r="E5" s="8">
        <v>2914674.5</v>
      </c>
      <c r="F5" s="22"/>
    </row>
    <row r="6" spans="1:9" x14ac:dyDescent="0.3">
      <c r="A6" s="10"/>
      <c r="B6" s="11"/>
      <c r="C6" s="11"/>
      <c r="D6" s="11"/>
      <c r="E6" s="12"/>
    </row>
    <row r="7" spans="1:9" x14ac:dyDescent="0.3">
      <c r="A7" s="55" t="s">
        <v>2</v>
      </c>
      <c r="B7" s="56"/>
      <c r="C7" s="56"/>
      <c r="D7" s="56"/>
      <c r="E7" s="13"/>
    </row>
    <row r="8" spans="1:9" x14ac:dyDescent="0.3">
      <c r="A8" s="50" t="s">
        <v>3</v>
      </c>
      <c r="B8" s="56"/>
      <c r="C8" s="56"/>
      <c r="D8" s="56"/>
      <c r="E8" s="9">
        <f>E30-E9</f>
        <v>421944.45330000023</v>
      </c>
    </row>
    <row r="9" spans="1:9" x14ac:dyDescent="0.3">
      <c r="A9" s="57" t="s">
        <v>4</v>
      </c>
      <c r="B9" s="56"/>
      <c r="C9" s="56"/>
      <c r="D9" s="56"/>
      <c r="E9" s="14">
        <f>SUM(E10:E29)</f>
        <v>73785.799999999974</v>
      </c>
    </row>
    <row r="10" spans="1:9" x14ac:dyDescent="0.3">
      <c r="A10" s="57" t="s">
        <v>101</v>
      </c>
      <c r="B10" s="56"/>
      <c r="C10" s="56"/>
      <c r="D10" s="56"/>
      <c r="E10" s="14">
        <f>2850+1425</f>
        <v>4275</v>
      </c>
    </row>
    <row r="11" spans="1:9" x14ac:dyDescent="0.3">
      <c r="A11" s="57" t="s">
        <v>102</v>
      </c>
      <c r="B11" s="56"/>
      <c r="C11" s="56"/>
      <c r="D11" s="56"/>
      <c r="E11" s="14">
        <f>1.6+79.7+6.8+1631.8+186.4</f>
        <v>1906.3</v>
      </c>
    </row>
    <row r="12" spans="1:9" ht="29.4" customHeight="1" x14ac:dyDescent="0.3">
      <c r="A12" s="57" t="s">
        <v>103</v>
      </c>
      <c r="B12" s="56"/>
      <c r="C12" s="56"/>
      <c r="D12" s="56"/>
      <c r="E12" s="14">
        <f>8458.3+13847.8</f>
        <v>22306.1</v>
      </c>
    </row>
    <row r="13" spans="1:9" ht="28.2" customHeight="1" x14ac:dyDescent="0.3">
      <c r="A13" s="57" t="s">
        <v>104</v>
      </c>
      <c r="B13" s="56"/>
      <c r="C13" s="56"/>
      <c r="D13" s="56"/>
      <c r="E13" s="14">
        <f>8.1</f>
        <v>8.1</v>
      </c>
    </row>
    <row r="14" spans="1:9" ht="28.8" customHeight="1" x14ac:dyDescent="0.3">
      <c r="A14" s="57" t="s">
        <v>105</v>
      </c>
      <c r="B14" s="56"/>
      <c r="C14" s="56"/>
      <c r="D14" s="56"/>
      <c r="E14" s="14">
        <f>544.5+497.9+514.7+172+221.1</f>
        <v>1950.2</v>
      </c>
    </row>
    <row r="15" spans="1:9" ht="28.2" customHeight="1" x14ac:dyDescent="0.3">
      <c r="A15" s="57" t="s">
        <v>106</v>
      </c>
      <c r="B15" s="56"/>
      <c r="C15" s="56"/>
      <c r="D15" s="56"/>
      <c r="E15" s="14">
        <f>0.6+218.1+408.5+793.6+302.8</f>
        <v>1723.6000000000001</v>
      </c>
    </row>
    <row r="16" spans="1:9" ht="30" customHeight="1" x14ac:dyDescent="0.3">
      <c r="A16" s="57" t="s">
        <v>107</v>
      </c>
      <c r="B16" s="56"/>
      <c r="C16" s="56"/>
      <c r="D16" s="56"/>
      <c r="E16" s="14">
        <f>22.7</f>
        <v>22.7</v>
      </c>
    </row>
    <row r="17" spans="1:5" ht="30.6" customHeight="1" x14ac:dyDescent="0.3">
      <c r="A17" s="57" t="s">
        <v>108</v>
      </c>
      <c r="B17" s="56"/>
      <c r="C17" s="56"/>
      <c r="D17" s="56"/>
      <c r="E17" s="14">
        <f>169.9</f>
        <v>169.9</v>
      </c>
    </row>
    <row r="18" spans="1:5" ht="30.6" customHeight="1" x14ac:dyDescent="0.3">
      <c r="A18" s="57" t="s">
        <v>109</v>
      </c>
      <c r="B18" s="56"/>
      <c r="C18" s="56"/>
      <c r="D18" s="56"/>
      <c r="E18" s="14">
        <f>0.2</f>
        <v>0.2</v>
      </c>
    </row>
    <row r="19" spans="1:5" ht="43.8" customHeight="1" x14ac:dyDescent="0.3">
      <c r="A19" s="57" t="s">
        <v>110</v>
      </c>
      <c r="B19" s="56"/>
      <c r="C19" s="56"/>
      <c r="D19" s="56"/>
      <c r="E19" s="14">
        <f>3.3</f>
        <v>3.3</v>
      </c>
    </row>
    <row r="20" spans="1:5" ht="28.2" customHeight="1" x14ac:dyDescent="0.3">
      <c r="A20" s="57" t="s">
        <v>111</v>
      </c>
      <c r="B20" s="56"/>
      <c r="C20" s="56"/>
      <c r="D20" s="56"/>
      <c r="E20" s="14">
        <f>37244.5+5.3</f>
        <v>37249.800000000003</v>
      </c>
    </row>
    <row r="21" spans="1:5" ht="29.4" customHeight="1" x14ac:dyDescent="0.3">
      <c r="A21" s="57" t="s">
        <v>112</v>
      </c>
      <c r="B21" s="56"/>
      <c r="C21" s="56"/>
      <c r="D21" s="56"/>
      <c r="E21" s="14">
        <f>-20.3-14.8</f>
        <v>-35.1</v>
      </c>
    </row>
    <row r="22" spans="1:5" ht="28.2" customHeight="1" x14ac:dyDescent="0.3">
      <c r="A22" s="57" t="s">
        <v>113</v>
      </c>
      <c r="B22" s="56"/>
      <c r="C22" s="56"/>
      <c r="D22" s="56"/>
      <c r="E22" s="14">
        <f>666.9</f>
        <v>666.9</v>
      </c>
    </row>
    <row r="23" spans="1:5" ht="32.4" customHeight="1" x14ac:dyDescent="0.3">
      <c r="A23" s="57" t="s">
        <v>114</v>
      </c>
      <c r="B23" s="56"/>
      <c r="C23" s="56"/>
      <c r="D23" s="56"/>
      <c r="E23" s="14">
        <f>2200</f>
        <v>2200</v>
      </c>
    </row>
    <row r="24" spans="1:5" ht="32.4" customHeight="1" x14ac:dyDescent="0.3">
      <c r="A24" s="57" t="s">
        <v>115</v>
      </c>
      <c r="B24" s="56"/>
      <c r="C24" s="56"/>
      <c r="D24" s="56"/>
      <c r="E24" s="14">
        <f>156.9</f>
        <v>156.9</v>
      </c>
    </row>
    <row r="25" spans="1:5" ht="42.6" customHeight="1" x14ac:dyDescent="0.3">
      <c r="A25" s="57" t="s">
        <v>116</v>
      </c>
      <c r="B25" s="56"/>
      <c r="C25" s="56"/>
      <c r="D25" s="56"/>
      <c r="E25" s="14">
        <f>665.9</f>
        <v>665.9</v>
      </c>
    </row>
    <row r="26" spans="1:5" ht="29.4" customHeight="1" x14ac:dyDescent="0.3">
      <c r="A26" s="57" t="s">
        <v>117</v>
      </c>
      <c r="B26" s="56"/>
      <c r="C26" s="56"/>
      <c r="D26" s="56"/>
      <c r="E26" s="14">
        <f>56.5</f>
        <v>56.5</v>
      </c>
    </row>
    <row r="27" spans="1:5" ht="28.8" customHeight="1" x14ac:dyDescent="0.3">
      <c r="A27" s="57" t="s">
        <v>118</v>
      </c>
      <c r="B27" s="56"/>
      <c r="C27" s="56"/>
      <c r="D27" s="56"/>
      <c r="E27" s="14">
        <f>5</f>
        <v>5</v>
      </c>
    </row>
    <row r="28" spans="1:5" ht="15.6" customHeight="1" x14ac:dyDescent="0.3">
      <c r="A28" s="57" t="s">
        <v>120</v>
      </c>
      <c r="B28" s="56"/>
      <c r="C28" s="56"/>
      <c r="D28" s="56"/>
      <c r="E28" s="14">
        <f>394</f>
        <v>394</v>
      </c>
    </row>
    <row r="29" spans="1:5" ht="29.4" customHeight="1" x14ac:dyDescent="0.3">
      <c r="A29" s="57" t="s">
        <v>119</v>
      </c>
      <c r="B29" s="56"/>
      <c r="C29" s="56"/>
      <c r="D29" s="56"/>
      <c r="E29" s="14">
        <f>60.5</f>
        <v>60.5</v>
      </c>
    </row>
    <row r="30" spans="1:5" x14ac:dyDescent="0.3">
      <c r="A30" s="49" t="s">
        <v>5</v>
      </c>
      <c r="B30" s="50"/>
      <c r="C30" s="50"/>
      <c r="D30" s="50"/>
      <c r="E30" s="13">
        <f>'Муниципальные районы'!B37-Учреждения!E5+'Муниципальные районы'!B36</f>
        <v>495730.25330000021</v>
      </c>
    </row>
    <row r="31" spans="1:5" x14ac:dyDescent="0.3">
      <c r="A31" s="15"/>
      <c r="B31" s="16"/>
      <c r="C31" s="16"/>
      <c r="D31" s="6"/>
      <c r="E31" s="17"/>
    </row>
    <row r="32" spans="1:5" x14ac:dyDescent="0.3">
      <c r="A32" s="51" t="s">
        <v>14</v>
      </c>
      <c r="B32" s="53" t="s">
        <v>6</v>
      </c>
      <c r="C32" s="54" t="s">
        <v>7</v>
      </c>
      <c r="D32" s="54"/>
      <c r="E32" s="54"/>
    </row>
    <row r="33" spans="1:5" ht="82.8" x14ac:dyDescent="0.3">
      <c r="A33" s="52"/>
      <c r="B33" s="53"/>
      <c r="C33" s="18" t="s">
        <v>8</v>
      </c>
      <c r="D33" s="18" t="s">
        <v>9</v>
      </c>
      <c r="E33" s="18" t="s">
        <v>10</v>
      </c>
    </row>
    <row r="34" spans="1:5" x14ac:dyDescent="0.3">
      <c r="A34" s="21" t="s">
        <v>63</v>
      </c>
      <c r="B34" s="19">
        <v>18887.710470000002</v>
      </c>
      <c r="C34" s="19">
        <v>11400.591969999999</v>
      </c>
      <c r="D34" s="19">
        <v>3302.7444799999998</v>
      </c>
      <c r="E34" s="19">
        <v>1594.0908099999999</v>
      </c>
    </row>
    <row r="35" spans="1:5" x14ac:dyDescent="0.3">
      <c r="A35" s="21" t="s">
        <v>64</v>
      </c>
      <c r="B35" s="19">
        <v>4949.5</v>
      </c>
      <c r="C35" s="19">
        <v>3847</v>
      </c>
      <c r="D35" s="19">
        <v>1072.5</v>
      </c>
      <c r="E35" s="19"/>
    </row>
    <row r="36" spans="1:5" x14ac:dyDescent="0.3">
      <c r="A36" s="21" t="s">
        <v>65</v>
      </c>
      <c r="B36" s="19">
        <v>1049.9000000000001</v>
      </c>
      <c r="C36" s="19">
        <v>1049.9000000000001</v>
      </c>
      <c r="D36" s="19"/>
      <c r="E36" s="19"/>
    </row>
    <row r="37" spans="1:5" x14ac:dyDescent="0.3">
      <c r="A37" s="21" t="s">
        <v>66</v>
      </c>
      <c r="B37" s="19">
        <v>2004.6882900000001</v>
      </c>
      <c r="C37" s="19">
        <v>1417.69514</v>
      </c>
      <c r="D37" s="19">
        <v>561.99315000000001</v>
      </c>
      <c r="E37" s="19"/>
    </row>
    <row r="38" spans="1:5" ht="27.6" x14ac:dyDescent="0.3">
      <c r="A38" s="21" t="s">
        <v>67</v>
      </c>
      <c r="B38" s="19">
        <v>34436.93316</v>
      </c>
      <c r="C38" s="19">
        <v>3358.4265300000002</v>
      </c>
      <c r="D38" s="19">
        <v>740.44761000000005</v>
      </c>
      <c r="E38" s="19"/>
    </row>
    <row r="39" spans="1:5" x14ac:dyDescent="0.3">
      <c r="A39" s="21" t="s">
        <v>68</v>
      </c>
      <c r="B39" s="19">
        <v>525.28773000000001</v>
      </c>
      <c r="C39" s="19"/>
      <c r="D39" s="19"/>
      <c r="E39" s="19"/>
    </row>
    <row r="40" spans="1:5" x14ac:dyDescent="0.3">
      <c r="A40" s="21" t="s">
        <v>69</v>
      </c>
      <c r="B40" s="19">
        <v>133.68799999999999</v>
      </c>
      <c r="C40" s="19"/>
      <c r="D40" s="19"/>
      <c r="E40" s="19"/>
    </row>
    <row r="41" spans="1:5" ht="27.6" x14ac:dyDescent="0.3">
      <c r="A41" s="21" t="s">
        <v>70</v>
      </c>
      <c r="B41" s="19">
        <v>15509.561960000001</v>
      </c>
      <c r="C41" s="19">
        <v>3757.1309999999999</v>
      </c>
      <c r="D41" s="19">
        <v>999.45500000000004</v>
      </c>
      <c r="E41" s="19"/>
    </row>
    <row r="42" spans="1:5" x14ac:dyDescent="0.3">
      <c r="A42" s="21" t="s">
        <v>71</v>
      </c>
      <c r="B42" s="19">
        <v>12297.97694</v>
      </c>
      <c r="C42" s="19">
        <v>500</v>
      </c>
      <c r="D42" s="19"/>
      <c r="E42" s="19"/>
    </row>
    <row r="43" spans="1:5" x14ac:dyDescent="0.3">
      <c r="A43" s="21" t="s">
        <v>72</v>
      </c>
      <c r="B43" s="19">
        <v>-4709.9801100000004</v>
      </c>
      <c r="C43" s="19">
        <v>4578.1063100000001</v>
      </c>
      <c r="D43" s="19">
        <v>753.42778999999996</v>
      </c>
      <c r="E43" s="19">
        <v>-208.87559999999999</v>
      </c>
    </row>
    <row r="44" spans="1:5" x14ac:dyDescent="0.3">
      <c r="A44" s="21" t="s">
        <v>73</v>
      </c>
      <c r="B44" s="19">
        <v>144300.08236999999</v>
      </c>
      <c r="C44" s="19">
        <v>2671.3663499999998</v>
      </c>
      <c r="D44" s="19">
        <v>343.92345</v>
      </c>
      <c r="E44" s="19"/>
    </row>
    <row r="45" spans="1:5" x14ac:dyDescent="0.3">
      <c r="A45" s="21" t="s">
        <v>74</v>
      </c>
      <c r="B45" s="19">
        <v>150112.86944000001</v>
      </c>
      <c r="C45" s="19">
        <v>20180.015319999999</v>
      </c>
      <c r="D45" s="19">
        <v>3478.9956900000002</v>
      </c>
      <c r="E45" s="19">
        <v>6877.5463600000003</v>
      </c>
    </row>
    <row r="46" spans="1:5" x14ac:dyDescent="0.3">
      <c r="A46" s="21" t="s">
        <v>75</v>
      </c>
      <c r="B46" s="19">
        <v>182836.34202000001</v>
      </c>
      <c r="C46" s="19">
        <v>23758.247100000001</v>
      </c>
      <c r="D46" s="19">
        <v>2906.0443799999998</v>
      </c>
      <c r="E46" s="19">
        <v>49193.169289999998</v>
      </c>
    </row>
    <row r="47" spans="1:5" x14ac:dyDescent="0.3">
      <c r="A47" s="21" t="s">
        <v>76</v>
      </c>
      <c r="B47" s="19">
        <v>56378.699000000001</v>
      </c>
      <c r="C47" s="19">
        <v>2098.3256000000001</v>
      </c>
      <c r="D47" s="19">
        <v>1601.4379300000001</v>
      </c>
      <c r="E47" s="19"/>
    </row>
    <row r="48" spans="1:5" ht="27.6" x14ac:dyDescent="0.3">
      <c r="A48" s="21" t="s">
        <v>77</v>
      </c>
      <c r="B48" s="19">
        <v>61417.55788</v>
      </c>
      <c r="C48" s="19">
        <v>41604</v>
      </c>
      <c r="D48" s="19">
        <v>12200</v>
      </c>
      <c r="E48" s="19"/>
    </row>
    <row r="49" spans="1:5" x14ac:dyDescent="0.3">
      <c r="A49" s="21" t="s">
        <v>78</v>
      </c>
      <c r="B49" s="19">
        <v>20422.27017</v>
      </c>
      <c r="C49" s="19">
        <v>2518.9792499999999</v>
      </c>
      <c r="D49" s="19">
        <v>829.91601000000003</v>
      </c>
      <c r="E49" s="19"/>
    </row>
    <row r="50" spans="1:5" x14ac:dyDescent="0.3">
      <c r="A50" s="21" t="s">
        <v>79</v>
      </c>
      <c r="B50" s="19">
        <v>3380.6648799999998</v>
      </c>
      <c r="C50" s="19">
        <v>1000.17998</v>
      </c>
      <c r="D50" s="19">
        <v>200.36716000000001</v>
      </c>
      <c r="E50" s="19"/>
    </row>
    <row r="51" spans="1:5" x14ac:dyDescent="0.3">
      <c r="A51" s="21" t="s">
        <v>80</v>
      </c>
      <c r="B51" s="19">
        <v>1593.8338799999999</v>
      </c>
      <c r="C51" s="19">
        <v>817.18754000000001</v>
      </c>
      <c r="D51" s="19">
        <v>410.17756000000003</v>
      </c>
      <c r="E51" s="19"/>
    </row>
    <row r="52" spans="1:5" ht="27.6" x14ac:dyDescent="0.3">
      <c r="A52" s="21" t="s">
        <v>81</v>
      </c>
      <c r="B52" s="19">
        <v>44293.585299999999</v>
      </c>
      <c r="C52" s="19">
        <v>21316.988740000001</v>
      </c>
      <c r="D52" s="19">
        <v>5467.0856400000002</v>
      </c>
      <c r="E52" s="19">
        <v>8563.0756600000004</v>
      </c>
    </row>
    <row r="53" spans="1:5" x14ac:dyDescent="0.3">
      <c r="A53" s="21" t="s">
        <v>82</v>
      </c>
      <c r="B53" s="19">
        <v>11143.47885</v>
      </c>
      <c r="C53" s="19">
        <v>282.8</v>
      </c>
      <c r="D53" s="19"/>
      <c r="E53" s="19"/>
    </row>
    <row r="54" spans="1:5" x14ac:dyDescent="0.3">
      <c r="A54" s="21" t="s">
        <v>83</v>
      </c>
      <c r="B54" s="19">
        <v>140550.72041000001</v>
      </c>
      <c r="C54" s="19">
        <v>7931.7734799999998</v>
      </c>
      <c r="D54" s="19">
        <v>2332.25558</v>
      </c>
      <c r="E54" s="19"/>
    </row>
    <row r="55" spans="1:5" x14ac:dyDescent="0.3">
      <c r="A55" s="21" t="s">
        <v>84</v>
      </c>
      <c r="B55" s="19">
        <v>8002.9060499999996</v>
      </c>
      <c r="C55" s="19">
        <v>7297.8849099999998</v>
      </c>
      <c r="D55" s="19">
        <v>800</v>
      </c>
      <c r="E55" s="19"/>
    </row>
    <row r="56" spans="1:5" x14ac:dyDescent="0.3">
      <c r="A56" s="21" t="s">
        <v>85</v>
      </c>
      <c r="B56" s="19">
        <v>2247.1547300000002</v>
      </c>
      <c r="C56" s="19">
        <v>1408.1829</v>
      </c>
      <c r="D56" s="19">
        <v>600</v>
      </c>
      <c r="E56" s="19"/>
    </row>
    <row r="57" spans="1:5" x14ac:dyDescent="0.3">
      <c r="A57" s="21" t="s">
        <v>86</v>
      </c>
      <c r="B57" s="19">
        <v>600</v>
      </c>
      <c r="C57" s="19">
        <v>600</v>
      </c>
      <c r="D57" s="19"/>
      <c r="E57" s="19"/>
    </row>
    <row r="58" spans="1:5" x14ac:dyDescent="0.3">
      <c r="A58" s="21" t="s">
        <v>87</v>
      </c>
      <c r="B58" s="19">
        <v>2478.1337600000002</v>
      </c>
      <c r="C58" s="19">
        <v>1333.88894</v>
      </c>
      <c r="D58" s="19">
        <v>560.09184000000005</v>
      </c>
      <c r="E58" s="19"/>
    </row>
    <row r="59" spans="1:5" x14ac:dyDescent="0.3">
      <c r="A59" s="21" t="s">
        <v>88</v>
      </c>
      <c r="B59" s="19">
        <v>6.5350000000000001</v>
      </c>
      <c r="C59" s="19"/>
      <c r="D59" s="19"/>
      <c r="E59" s="19"/>
    </row>
    <row r="60" spans="1:5" x14ac:dyDescent="0.3">
      <c r="A60" s="21" t="s">
        <v>89</v>
      </c>
      <c r="B60" s="19">
        <v>336.45290999999997</v>
      </c>
      <c r="C60" s="19">
        <v>135</v>
      </c>
      <c r="D60" s="19">
        <v>69.152910000000006</v>
      </c>
      <c r="E60" s="19"/>
    </row>
    <row r="61" spans="1:5" x14ac:dyDescent="0.3">
      <c r="A61" s="21" t="s">
        <v>90</v>
      </c>
      <c r="B61" s="19">
        <v>787</v>
      </c>
      <c r="C61" s="19">
        <v>424.5</v>
      </c>
      <c r="D61" s="19">
        <v>164.6</v>
      </c>
      <c r="E61" s="19"/>
    </row>
    <row r="62" spans="1:5" x14ac:dyDescent="0.3">
      <c r="A62" s="21" t="s">
        <v>91</v>
      </c>
      <c r="B62" s="19">
        <v>1272.9141</v>
      </c>
      <c r="C62" s="19">
        <v>327.55113999999998</v>
      </c>
      <c r="D62" s="19">
        <v>312.92619000000002</v>
      </c>
      <c r="E62" s="19"/>
    </row>
    <row r="63" spans="1:5" ht="27.6" x14ac:dyDescent="0.3">
      <c r="A63" s="21" t="s">
        <v>92</v>
      </c>
      <c r="B63" s="19">
        <v>300.82717000000002</v>
      </c>
      <c r="C63" s="19">
        <v>263.01690000000002</v>
      </c>
      <c r="D63" s="19">
        <v>26.827719999999999</v>
      </c>
      <c r="E63" s="19"/>
    </row>
    <row r="64" spans="1:5" x14ac:dyDescent="0.3">
      <c r="A64" s="21" t="s">
        <v>93</v>
      </c>
      <c r="B64" s="19">
        <v>270</v>
      </c>
      <c r="C64" s="19"/>
      <c r="D64" s="19"/>
      <c r="E64" s="19"/>
    </row>
    <row r="65" spans="1:5" x14ac:dyDescent="0.3">
      <c r="A65" s="21" t="s">
        <v>94</v>
      </c>
      <c r="B65" s="19">
        <v>143.25</v>
      </c>
      <c r="C65" s="19"/>
      <c r="D65" s="19"/>
      <c r="E65" s="19"/>
    </row>
    <row r="66" spans="1:5" x14ac:dyDescent="0.3">
      <c r="A66" s="21" t="s">
        <v>95</v>
      </c>
      <c r="B66" s="19">
        <v>50568.286950000002</v>
      </c>
      <c r="C66" s="19">
        <v>129.4</v>
      </c>
      <c r="D66" s="19">
        <v>39.08</v>
      </c>
      <c r="E66" s="19">
        <v>330</v>
      </c>
    </row>
    <row r="67" spans="1:5" x14ac:dyDescent="0.3">
      <c r="A67" s="21" t="s">
        <v>96</v>
      </c>
      <c r="B67" s="19">
        <v>9158.2037799999998</v>
      </c>
      <c r="C67" s="19">
        <v>5684.8985899999998</v>
      </c>
      <c r="D67" s="19">
        <v>1831.37022</v>
      </c>
      <c r="E67" s="19">
        <v>210</v>
      </c>
    </row>
    <row r="68" spans="1:5" x14ac:dyDescent="0.3">
      <c r="A68" s="21" t="s">
        <v>97</v>
      </c>
      <c r="B68" s="19">
        <v>255</v>
      </c>
      <c r="C68" s="19">
        <v>155</v>
      </c>
      <c r="D68" s="19"/>
      <c r="E68" s="19"/>
    </row>
    <row r="69" spans="1:5" x14ac:dyDescent="0.3">
      <c r="A69" s="21" t="s">
        <v>98</v>
      </c>
      <c r="B69" s="19">
        <v>7100.0538200000001</v>
      </c>
      <c r="C69" s="19"/>
      <c r="D69" s="19"/>
      <c r="E69" s="19"/>
    </row>
    <row r="70" spans="1:5" x14ac:dyDescent="0.3">
      <c r="A70" s="23" t="s">
        <v>99</v>
      </c>
      <c r="B70" s="20">
        <v>985042.08891000005</v>
      </c>
      <c r="C70" s="20">
        <v>171848.03769</v>
      </c>
      <c r="D70" s="20">
        <v>41604.820310000003</v>
      </c>
      <c r="E70" s="20">
        <v>66559.006519999995</v>
      </c>
    </row>
  </sheetData>
  <mergeCells count="30">
    <mergeCell ref="A26:D26"/>
    <mergeCell ref="A27:D27"/>
    <mergeCell ref="A28:D28"/>
    <mergeCell ref="A29:D29"/>
    <mergeCell ref="A21:D21"/>
    <mergeCell ref="A22:D22"/>
    <mergeCell ref="A23:D23"/>
    <mergeCell ref="A24:D24"/>
    <mergeCell ref="A25:D25"/>
    <mergeCell ref="A16:D16"/>
    <mergeCell ref="A17:D17"/>
    <mergeCell ref="A18:D18"/>
    <mergeCell ref="A19:D19"/>
    <mergeCell ref="A20:D20"/>
    <mergeCell ref="A1:E1"/>
    <mergeCell ref="A2:E2"/>
    <mergeCell ref="A5:D5"/>
    <mergeCell ref="A30:D30"/>
    <mergeCell ref="A32:A33"/>
    <mergeCell ref="B32:B33"/>
    <mergeCell ref="C32:E32"/>
    <mergeCell ref="A7:D7"/>
    <mergeCell ref="A8:D8"/>
    <mergeCell ref="A9:D9"/>
    <mergeCell ref="A10:D10"/>
    <mergeCell ref="A11:D11"/>
    <mergeCell ref="A12:D12"/>
    <mergeCell ref="A13:D13"/>
    <mergeCell ref="A14:D14"/>
    <mergeCell ref="A15:D15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8"/>
  <sheetViews>
    <sheetView tabSelected="1" view="pageBreakPreview" topLeftCell="A31" zoomScaleNormal="100" zoomScaleSheetLayoutView="100" workbookViewId="0">
      <selection activeCell="F36" sqref="F36"/>
    </sheetView>
  </sheetViews>
  <sheetFormatPr defaultRowHeight="14.4" x14ac:dyDescent="0.3"/>
  <cols>
    <col min="1" max="1" width="38.33203125" customWidth="1"/>
    <col min="2" max="2" width="13.109375" customWidth="1"/>
    <col min="3" max="3" width="13.33203125" customWidth="1"/>
    <col min="4" max="4" width="13.6640625" customWidth="1"/>
    <col min="5" max="5" width="14.21875" customWidth="1"/>
    <col min="6" max="6" width="14" customWidth="1"/>
    <col min="7" max="7" width="14.21875" customWidth="1"/>
    <col min="8" max="8" width="14.88671875" customWidth="1"/>
    <col min="9" max="9" width="13.21875" customWidth="1"/>
    <col min="10" max="10" width="12.6640625" customWidth="1"/>
    <col min="11" max="11" width="11" customWidth="1"/>
    <col min="12" max="12" width="13.21875" customWidth="1"/>
    <col min="13" max="13" width="13.33203125" customWidth="1"/>
    <col min="14" max="15" width="13.88671875" customWidth="1"/>
    <col min="16" max="16" width="10.44140625" customWidth="1"/>
  </cols>
  <sheetData>
    <row r="1" spans="1:20" s="29" customFormat="1" ht="15.6" x14ac:dyDescent="0.3">
      <c r="A1" s="43" t="s">
        <v>62</v>
      </c>
      <c r="C1" s="30" t="s">
        <v>13</v>
      </c>
    </row>
    <row r="2" spans="1:20" x14ac:dyDescent="0.3">
      <c r="A2" s="38" t="str">
        <f>TEXT(EndData2,"[$-FC19]ДД.ММ.ГГГ")</f>
        <v>01.12.2016</v>
      </c>
      <c r="B2" s="38">
        <f>A2+1</f>
        <v>42706</v>
      </c>
      <c r="C2" s="44" t="str">
        <f>TEXT(B2,"[$-FC19]ДД.ММ.ГГГ")</f>
        <v>02.12.2016</v>
      </c>
      <c r="P2" s="27" t="s">
        <v>12</v>
      </c>
    </row>
    <row r="3" spans="1:20" s="28" customFormat="1" ht="51.75" customHeight="1" x14ac:dyDescent="0.25">
      <c r="A3" s="35" t="s">
        <v>15</v>
      </c>
      <c r="B3" s="42" t="s">
        <v>16</v>
      </c>
      <c r="C3" s="39" t="s">
        <v>17</v>
      </c>
      <c r="D3" s="39" t="s">
        <v>18</v>
      </c>
      <c r="E3" s="39" t="s">
        <v>19</v>
      </c>
      <c r="F3" s="39" t="s">
        <v>20</v>
      </c>
      <c r="G3" s="39" t="s">
        <v>21</v>
      </c>
      <c r="H3" s="39" t="s">
        <v>22</v>
      </c>
      <c r="I3" s="39" t="s">
        <v>23</v>
      </c>
      <c r="J3" s="39" t="s">
        <v>24</v>
      </c>
      <c r="K3" s="39" t="s">
        <v>25</v>
      </c>
      <c r="L3" s="39" t="s">
        <v>26</v>
      </c>
      <c r="M3" s="39" t="s">
        <v>27</v>
      </c>
      <c r="N3" s="39" t="s">
        <v>28</v>
      </c>
      <c r="O3" s="39" t="s">
        <v>29</v>
      </c>
      <c r="P3" s="24" t="s">
        <v>11</v>
      </c>
    </row>
    <row r="4" spans="1:20" ht="27" x14ac:dyDescent="0.3">
      <c r="A4" s="25" t="s">
        <v>31</v>
      </c>
      <c r="B4" s="40"/>
      <c r="C4" s="40"/>
      <c r="D4" s="40"/>
      <c r="E4" s="40"/>
      <c r="F4" s="40"/>
      <c r="G4" s="40"/>
      <c r="H4" s="40"/>
      <c r="I4" s="40"/>
      <c r="J4" s="40">
        <v>1362.3333299999999</v>
      </c>
      <c r="K4" s="40">
        <v>189.99323999999999</v>
      </c>
      <c r="L4" s="40"/>
      <c r="M4" s="40"/>
      <c r="N4" s="40"/>
      <c r="O4" s="40"/>
      <c r="P4" s="26">
        <v>1552.3265699999999</v>
      </c>
      <c r="Q4" s="27"/>
      <c r="R4" s="27"/>
      <c r="S4" s="27"/>
      <c r="T4" s="27"/>
    </row>
    <row r="5" spans="1:20" ht="40.200000000000003" x14ac:dyDescent="0.3">
      <c r="A5" s="25" t="s">
        <v>32</v>
      </c>
      <c r="B5" s="40">
        <v>7488</v>
      </c>
      <c r="C5" s="40">
        <v>14419.166740000001</v>
      </c>
      <c r="D5" s="40">
        <v>19297.666740000001</v>
      </c>
      <c r="E5" s="40">
        <v>9490.8369999999995</v>
      </c>
      <c r="F5" s="40">
        <v>7963.9179999999997</v>
      </c>
      <c r="G5" s="40">
        <v>23847.166659999999</v>
      </c>
      <c r="H5" s="40">
        <v>6117.5069999999996</v>
      </c>
      <c r="I5" s="40">
        <v>3878.5</v>
      </c>
      <c r="J5" s="40">
        <v>624</v>
      </c>
      <c r="K5" s="40">
        <v>226.91666000000001</v>
      </c>
      <c r="L5" s="40">
        <v>62519</v>
      </c>
      <c r="M5" s="40">
        <v>9011.9130000000005</v>
      </c>
      <c r="N5" s="40">
        <v>17332.417000000001</v>
      </c>
      <c r="O5" s="40">
        <v>14980.083000000001</v>
      </c>
      <c r="P5" s="26">
        <v>197197.09179999999</v>
      </c>
      <c r="Q5" s="27"/>
      <c r="R5" s="27"/>
      <c r="S5" s="27"/>
      <c r="T5" s="27"/>
    </row>
    <row r="6" spans="1:20" ht="27" x14ac:dyDescent="0.3">
      <c r="A6" s="25" t="s">
        <v>33</v>
      </c>
      <c r="B6" s="40">
        <v>1650</v>
      </c>
      <c r="C6" s="40"/>
      <c r="D6" s="40">
        <v>75</v>
      </c>
      <c r="E6" s="40">
        <v>3750</v>
      </c>
      <c r="F6" s="40">
        <v>3800</v>
      </c>
      <c r="G6" s="40">
        <v>18930.085709999999</v>
      </c>
      <c r="H6" s="40"/>
      <c r="I6" s="40">
        <v>2000</v>
      </c>
      <c r="J6" s="40">
        <v>150.08332999999999</v>
      </c>
      <c r="K6" s="40"/>
      <c r="L6" s="40"/>
      <c r="M6" s="40"/>
      <c r="N6" s="40"/>
      <c r="O6" s="40"/>
      <c r="P6" s="26">
        <v>30355.169040000001</v>
      </c>
      <c r="Q6" s="27"/>
      <c r="R6" s="27"/>
      <c r="S6" s="27"/>
      <c r="T6" s="27"/>
    </row>
    <row r="7" spans="1:20" ht="66.599999999999994" x14ac:dyDescent="0.3">
      <c r="A7" s="25" t="s">
        <v>34</v>
      </c>
      <c r="B7" s="40">
        <v>18286.914710000001</v>
      </c>
      <c r="C7" s="40">
        <v>27173.827000000001</v>
      </c>
      <c r="D7" s="40">
        <v>20067.25</v>
      </c>
      <c r="E7" s="40">
        <v>13569.174000000001</v>
      </c>
      <c r="F7" s="40">
        <v>5518.1679999999997</v>
      </c>
      <c r="G7" s="40">
        <v>18799.666659999999</v>
      </c>
      <c r="H7" s="40">
        <v>7326.3085199999996</v>
      </c>
      <c r="I7" s="40">
        <v>1170</v>
      </c>
      <c r="J7" s="40">
        <v>24540.355299999999</v>
      </c>
      <c r="K7" s="40">
        <v>3900.8232800000001</v>
      </c>
      <c r="L7" s="40">
        <v>14662.334000000001</v>
      </c>
      <c r="M7" s="40">
        <v>13605.413</v>
      </c>
      <c r="N7" s="40">
        <v>8316.5</v>
      </c>
      <c r="O7" s="40"/>
      <c r="P7" s="26">
        <v>176936.73447</v>
      </c>
      <c r="Q7" s="27"/>
      <c r="R7" s="27"/>
      <c r="S7" s="27"/>
      <c r="T7" s="27"/>
    </row>
    <row r="8" spans="1:20" ht="93" x14ac:dyDescent="0.3">
      <c r="A8" s="25" t="s">
        <v>35</v>
      </c>
      <c r="B8" s="40">
        <v>60071.645349999999</v>
      </c>
      <c r="C8" s="40">
        <v>77</v>
      </c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26">
        <v>60148.645349999999</v>
      </c>
      <c r="Q8" s="27"/>
      <c r="R8" s="27"/>
      <c r="S8" s="27"/>
      <c r="T8" s="27"/>
    </row>
    <row r="9" spans="1:20" ht="66.599999999999994" x14ac:dyDescent="0.3">
      <c r="A9" s="25" t="s">
        <v>36</v>
      </c>
      <c r="B9" s="40"/>
      <c r="C9" s="40"/>
      <c r="D9" s="40"/>
      <c r="E9" s="40"/>
      <c r="F9" s="40"/>
      <c r="G9" s="40"/>
      <c r="H9" s="40"/>
      <c r="I9" s="40">
        <v>11744.97553</v>
      </c>
      <c r="J9" s="40"/>
      <c r="K9" s="40">
        <v>218.63800000000001</v>
      </c>
      <c r="L9" s="40"/>
      <c r="M9" s="40"/>
      <c r="N9" s="40"/>
      <c r="O9" s="40"/>
      <c r="P9" s="26">
        <v>11963.613530000001</v>
      </c>
      <c r="Q9" s="27"/>
      <c r="R9" s="27"/>
      <c r="S9" s="27"/>
      <c r="T9" s="27"/>
    </row>
    <row r="10" spans="1:20" ht="79.8" x14ac:dyDescent="0.3">
      <c r="A10" s="25" t="s">
        <v>37</v>
      </c>
      <c r="B10" s="40"/>
      <c r="C10" s="40">
        <v>3984.25</v>
      </c>
      <c r="D10" s="40">
        <v>661</v>
      </c>
      <c r="E10" s="40">
        <v>504.41699999999997</v>
      </c>
      <c r="F10" s="40">
        <v>158.75</v>
      </c>
      <c r="G10" s="40">
        <v>624.41665999999998</v>
      </c>
      <c r="H10" s="40">
        <v>151.916</v>
      </c>
      <c r="I10" s="40">
        <v>43</v>
      </c>
      <c r="J10" s="40"/>
      <c r="K10" s="40"/>
      <c r="L10" s="40">
        <v>272</v>
      </c>
      <c r="M10" s="40">
        <v>242.334</v>
      </c>
      <c r="N10" s="40">
        <v>250.166</v>
      </c>
      <c r="O10" s="40">
        <v>142.416</v>
      </c>
      <c r="P10" s="26">
        <v>7034.6656599999997</v>
      </c>
      <c r="Q10" s="27"/>
      <c r="R10" s="27"/>
      <c r="S10" s="27"/>
      <c r="T10" s="27"/>
    </row>
    <row r="11" spans="1:20" ht="93" x14ac:dyDescent="0.3">
      <c r="A11" s="25" t="s">
        <v>38</v>
      </c>
      <c r="B11" s="40">
        <v>481.8</v>
      </c>
      <c r="C11" s="40">
        <v>201</v>
      </c>
      <c r="D11" s="40">
        <v>172.25</v>
      </c>
      <c r="E11" s="40">
        <v>93.7</v>
      </c>
      <c r="F11" s="40">
        <v>86.084000000000003</v>
      </c>
      <c r="G11" s="40">
        <v>86.083330000000004</v>
      </c>
      <c r="H11" s="40">
        <v>75.80453</v>
      </c>
      <c r="I11" s="40">
        <v>141.4</v>
      </c>
      <c r="J11" s="40">
        <v>74.671819999999997</v>
      </c>
      <c r="K11" s="40"/>
      <c r="L11" s="40">
        <v>140</v>
      </c>
      <c r="M11" s="40">
        <v>75.5</v>
      </c>
      <c r="N11" s="40">
        <v>180.5</v>
      </c>
      <c r="O11" s="40">
        <v>54.666060000000002</v>
      </c>
      <c r="P11" s="26">
        <v>1863.45974</v>
      </c>
      <c r="Q11" s="27"/>
      <c r="R11" s="27"/>
      <c r="S11" s="27"/>
      <c r="T11" s="27"/>
    </row>
    <row r="12" spans="1:20" ht="53.4" x14ac:dyDescent="0.3">
      <c r="A12" s="25" t="s">
        <v>39</v>
      </c>
      <c r="B12" s="40">
        <v>205.2</v>
      </c>
      <c r="C12" s="40">
        <v>329.149</v>
      </c>
      <c r="D12" s="40">
        <v>17</v>
      </c>
      <c r="E12" s="40"/>
      <c r="F12" s="40">
        <v>71.5</v>
      </c>
      <c r="G12" s="40"/>
      <c r="H12" s="40"/>
      <c r="I12" s="40">
        <v>26.5</v>
      </c>
      <c r="J12" s="40">
        <v>199.72</v>
      </c>
      <c r="K12" s="40">
        <v>30</v>
      </c>
      <c r="L12" s="40">
        <v>170.78335000000001</v>
      </c>
      <c r="M12" s="40">
        <v>70</v>
      </c>
      <c r="N12" s="40">
        <v>150.6</v>
      </c>
      <c r="O12" s="40">
        <v>85.299539999999993</v>
      </c>
      <c r="P12" s="26">
        <v>1355.75189</v>
      </c>
      <c r="Q12" s="27"/>
      <c r="R12" s="27"/>
      <c r="S12" s="27"/>
      <c r="T12" s="27"/>
    </row>
    <row r="13" spans="1:20" ht="79.8" x14ac:dyDescent="0.3">
      <c r="A13" s="25" t="s">
        <v>40</v>
      </c>
      <c r="B13" s="40">
        <v>910.37</v>
      </c>
      <c r="C13" s="40">
        <v>754.72900000000004</v>
      </c>
      <c r="D13" s="40">
        <v>230</v>
      </c>
      <c r="E13" s="40">
        <v>333.50700000000001</v>
      </c>
      <c r="F13" s="40"/>
      <c r="G13" s="40">
        <v>168.58</v>
      </c>
      <c r="H13" s="40">
        <v>70.420140000000004</v>
      </c>
      <c r="I13" s="40">
        <v>81</v>
      </c>
      <c r="J13" s="40">
        <v>251.75</v>
      </c>
      <c r="K13" s="40"/>
      <c r="L13" s="40">
        <v>237.74</v>
      </c>
      <c r="M13" s="40">
        <v>28.1</v>
      </c>
      <c r="N13" s="40">
        <v>93.833370000000002</v>
      </c>
      <c r="O13" s="40">
        <v>38.948390000000003</v>
      </c>
      <c r="P13" s="26">
        <v>3198.9778999999999</v>
      </c>
      <c r="Q13" s="27"/>
      <c r="R13" s="27"/>
      <c r="S13" s="27"/>
      <c r="T13" s="27"/>
    </row>
    <row r="14" spans="1:20" ht="106.2" x14ac:dyDescent="0.3">
      <c r="A14" s="25" t="s">
        <v>41</v>
      </c>
      <c r="B14" s="40"/>
      <c r="C14" s="40"/>
      <c r="D14" s="40">
        <v>150</v>
      </c>
      <c r="E14" s="40"/>
      <c r="F14" s="40"/>
      <c r="G14" s="40"/>
      <c r="H14" s="40"/>
      <c r="I14" s="40"/>
      <c r="J14" s="40">
        <v>93</v>
      </c>
      <c r="K14" s="40"/>
      <c r="L14" s="40"/>
      <c r="M14" s="40"/>
      <c r="N14" s="40"/>
      <c r="O14" s="40"/>
      <c r="P14" s="26">
        <v>243</v>
      </c>
      <c r="Q14" s="27"/>
      <c r="R14" s="27"/>
      <c r="S14" s="27"/>
      <c r="T14" s="27"/>
    </row>
    <row r="15" spans="1:20" ht="93" x14ac:dyDescent="0.3">
      <c r="A15" s="25" t="s">
        <v>42</v>
      </c>
      <c r="B15" s="40"/>
      <c r="C15" s="40">
        <v>3513.444</v>
      </c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26">
        <v>3513.444</v>
      </c>
      <c r="Q15" s="27"/>
      <c r="R15" s="27"/>
      <c r="S15" s="27"/>
      <c r="T15" s="27"/>
    </row>
    <row r="16" spans="1:20" ht="79.8" x14ac:dyDescent="0.3">
      <c r="A16" s="25" t="s">
        <v>43</v>
      </c>
      <c r="B16" s="40">
        <v>142</v>
      </c>
      <c r="C16" s="40"/>
      <c r="D16" s="40"/>
      <c r="E16" s="40"/>
      <c r="F16" s="40"/>
      <c r="G16" s="40">
        <v>28.131</v>
      </c>
      <c r="H16" s="40"/>
      <c r="I16" s="40"/>
      <c r="J16" s="40">
        <v>32.966470000000001</v>
      </c>
      <c r="K16" s="40"/>
      <c r="L16" s="40"/>
      <c r="M16" s="40"/>
      <c r="N16" s="40"/>
      <c r="O16" s="40"/>
      <c r="P16" s="26">
        <v>203.09746999999999</v>
      </c>
      <c r="Q16" s="27"/>
      <c r="R16" s="27"/>
      <c r="S16" s="27"/>
      <c r="T16" s="27"/>
    </row>
    <row r="17" spans="1:20" ht="317.39999999999998" x14ac:dyDescent="0.3">
      <c r="A17" s="25" t="s">
        <v>44</v>
      </c>
      <c r="B17" s="40">
        <v>11842.011850000001</v>
      </c>
      <c r="C17" s="40">
        <v>14908.24156</v>
      </c>
      <c r="D17" s="40">
        <v>1830</v>
      </c>
      <c r="E17" s="40">
        <v>1146.1310000000001</v>
      </c>
      <c r="F17" s="40"/>
      <c r="G17" s="40">
        <v>2194.404</v>
      </c>
      <c r="H17" s="40">
        <v>965.05362000000002</v>
      </c>
      <c r="I17" s="40">
        <v>82.9</v>
      </c>
      <c r="J17" s="40">
        <v>1400</v>
      </c>
      <c r="K17" s="40">
        <v>3000</v>
      </c>
      <c r="L17" s="40">
        <v>423</v>
      </c>
      <c r="M17" s="40">
        <v>979</v>
      </c>
      <c r="N17" s="40">
        <v>2058.2208900000001</v>
      </c>
      <c r="O17" s="40">
        <v>757.97699999999998</v>
      </c>
      <c r="P17" s="26">
        <v>41586.939919999997</v>
      </c>
      <c r="Q17" s="27"/>
      <c r="R17" s="27"/>
      <c r="S17" s="27"/>
      <c r="T17" s="27"/>
    </row>
    <row r="18" spans="1:20" ht="159" x14ac:dyDescent="0.3">
      <c r="A18" s="25" t="s">
        <v>45</v>
      </c>
      <c r="B18" s="40">
        <v>160548.19725</v>
      </c>
      <c r="C18" s="40">
        <v>75037.642999999996</v>
      </c>
      <c r="D18" s="40">
        <v>34612.584999999999</v>
      </c>
      <c r="E18" s="40">
        <v>23082.681710000001</v>
      </c>
      <c r="F18" s="40">
        <v>7333.9459999999999</v>
      </c>
      <c r="G18" s="40">
        <v>27700</v>
      </c>
      <c r="H18" s="40">
        <v>10019.645200000001</v>
      </c>
      <c r="I18" s="40">
        <v>1026</v>
      </c>
      <c r="J18" s="40">
        <v>19176.237000000001</v>
      </c>
      <c r="K18" s="40">
        <v>7142.8138200000003</v>
      </c>
      <c r="L18" s="40">
        <v>15000</v>
      </c>
      <c r="M18" s="40">
        <v>15014</v>
      </c>
      <c r="N18" s="40">
        <v>13133.332</v>
      </c>
      <c r="O18" s="40">
        <v>12586.900009999999</v>
      </c>
      <c r="P18" s="26">
        <v>421413.98099000001</v>
      </c>
      <c r="Q18" s="27"/>
      <c r="R18" s="27"/>
      <c r="S18" s="27"/>
      <c r="T18" s="27"/>
    </row>
    <row r="19" spans="1:20" ht="93" x14ac:dyDescent="0.3">
      <c r="A19" s="25" t="s">
        <v>46</v>
      </c>
      <c r="B19" s="40">
        <v>13397.8421</v>
      </c>
      <c r="C19" s="40">
        <v>1778.501</v>
      </c>
      <c r="D19" s="40">
        <v>1771.0740000000001</v>
      </c>
      <c r="E19" s="40"/>
      <c r="F19" s="40">
        <v>143</v>
      </c>
      <c r="G19" s="40">
        <v>1700</v>
      </c>
      <c r="H19" s="40">
        <v>860.41</v>
      </c>
      <c r="I19" s="40"/>
      <c r="J19" s="40">
        <v>929</v>
      </c>
      <c r="K19" s="40">
        <v>679.4</v>
      </c>
      <c r="L19" s="40">
        <v>1515.59141</v>
      </c>
      <c r="M19" s="40"/>
      <c r="N19" s="40">
        <v>600</v>
      </c>
      <c r="O19" s="40"/>
      <c r="P19" s="26">
        <v>23374.818510000001</v>
      </c>
      <c r="Q19" s="27"/>
      <c r="R19" s="27"/>
      <c r="S19" s="27"/>
      <c r="T19" s="27"/>
    </row>
    <row r="20" spans="1:20" ht="132.6" x14ac:dyDescent="0.3">
      <c r="A20" s="25" t="s">
        <v>47</v>
      </c>
      <c r="B20" s="40">
        <v>7.7131400000000001</v>
      </c>
      <c r="C20" s="40">
        <v>10.19628</v>
      </c>
      <c r="D20" s="40"/>
      <c r="E20" s="40"/>
      <c r="F20" s="40"/>
      <c r="G20" s="40"/>
      <c r="H20" s="40">
        <v>3.2360000000000002</v>
      </c>
      <c r="I20" s="40"/>
      <c r="J20" s="40">
        <v>3.29758</v>
      </c>
      <c r="K20" s="40"/>
      <c r="L20" s="40"/>
      <c r="M20" s="40"/>
      <c r="N20" s="40"/>
      <c r="O20" s="40"/>
      <c r="P20" s="26">
        <v>24.443000000000001</v>
      </c>
      <c r="Q20" s="27"/>
      <c r="R20" s="27"/>
      <c r="S20" s="27"/>
      <c r="T20" s="27"/>
    </row>
    <row r="21" spans="1:20" ht="79.8" x14ac:dyDescent="0.3">
      <c r="A21" s="25" t="s">
        <v>48</v>
      </c>
      <c r="B21" s="40">
        <v>150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26">
        <v>150</v>
      </c>
      <c r="Q21" s="27"/>
      <c r="R21" s="27"/>
      <c r="S21" s="27"/>
      <c r="T21" s="27"/>
    </row>
    <row r="22" spans="1:20" ht="119.4" x14ac:dyDescent="0.3">
      <c r="A22" s="25" t="s">
        <v>49</v>
      </c>
      <c r="B22" s="40">
        <v>-1233.7719999999999</v>
      </c>
      <c r="C22" s="40">
        <v>2239.5300000000002</v>
      </c>
      <c r="D22" s="40">
        <v>392.58499999999998</v>
      </c>
      <c r="E22" s="40">
        <v>166</v>
      </c>
      <c r="F22" s="40">
        <v>64.331999999999994</v>
      </c>
      <c r="G22" s="40">
        <v>320</v>
      </c>
      <c r="H22" s="40">
        <v>58.512</v>
      </c>
      <c r="I22" s="40">
        <v>28.3</v>
      </c>
      <c r="J22" s="40">
        <v>1155.8849399999999</v>
      </c>
      <c r="K22" s="40">
        <v>100</v>
      </c>
      <c r="L22" s="40">
        <v>1213.3810000000001</v>
      </c>
      <c r="M22" s="40"/>
      <c r="N22" s="40">
        <v>870.4</v>
      </c>
      <c r="O22" s="40">
        <v>514.58699999999999</v>
      </c>
      <c r="P22" s="26">
        <v>5889.7399400000004</v>
      </c>
      <c r="Q22" s="27"/>
      <c r="R22" s="27"/>
      <c r="S22" s="27"/>
      <c r="T22" s="27"/>
    </row>
    <row r="23" spans="1:20" ht="119.4" x14ac:dyDescent="0.3">
      <c r="A23" s="25" t="s">
        <v>50</v>
      </c>
      <c r="B23" s="40">
        <v>52633.270400000001</v>
      </c>
      <c r="C23" s="40">
        <v>5882.7269999999999</v>
      </c>
      <c r="D23" s="40">
        <v>11725.734</v>
      </c>
      <c r="E23" s="40">
        <v>1940.5</v>
      </c>
      <c r="F23" s="40">
        <v>1052.8</v>
      </c>
      <c r="G23" s="40">
        <v>2256.2379999999998</v>
      </c>
      <c r="H23" s="40">
        <v>2508.63</v>
      </c>
      <c r="I23" s="40">
        <v>314</v>
      </c>
      <c r="J23" s="40"/>
      <c r="K23" s="40">
        <v>1155.25182</v>
      </c>
      <c r="L23" s="40">
        <v>6077.2</v>
      </c>
      <c r="M23" s="40">
        <v>2494.5</v>
      </c>
      <c r="N23" s="40">
        <v>3469.1</v>
      </c>
      <c r="O23" s="40">
        <v>1979.52</v>
      </c>
      <c r="P23" s="26">
        <v>93489.471220000007</v>
      </c>
      <c r="Q23" s="27"/>
      <c r="R23" s="27"/>
      <c r="S23" s="27"/>
      <c r="T23" s="27"/>
    </row>
    <row r="24" spans="1:20" ht="66.599999999999994" x14ac:dyDescent="0.3">
      <c r="A24" s="25" t="s">
        <v>51</v>
      </c>
      <c r="B24" s="40">
        <v>37165.205679999999</v>
      </c>
      <c r="C24" s="40">
        <v>8166.6439300000002</v>
      </c>
      <c r="D24" s="40"/>
      <c r="E24" s="40"/>
      <c r="F24" s="40">
        <v>844</v>
      </c>
      <c r="G24" s="40">
        <v>3482.6950000000002</v>
      </c>
      <c r="H24" s="40">
        <v>214.11073999999999</v>
      </c>
      <c r="I24" s="40"/>
      <c r="J24" s="40">
        <v>4808.3311700000004</v>
      </c>
      <c r="K24" s="40">
        <v>650</v>
      </c>
      <c r="L24" s="40"/>
      <c r="M24" s="40">
        <v>800</v>
      </c>
      <c r="N24" s="40">
        <v>3187.8909399999998</v>
      </c>
      <c r="O24" s="40">
        <v>786.43700000000001</v>
      </c>
      <c r="P24" s="26">
        <v>60105.314460000001</v>
      </c>
      <c r="Q24" s="27"/>
      <c r="R24" s="27"/>
      <c r="S24" s="27"/>
      <c r="T24" s="27"/>
    </row>
    <row r="25" spans="1:20" ht="93" x14ac:dyDescent="0.3">
      <c r="A25" s="25" t="s">
        <v>52</v>
      </c>
      <c r="B25" s="40">
        <v>3107.9504000000002</v>
      </c>
      <c r="C25" s="40">
        <v>1070.0909999999999</v>
      </c>
      <c r="D25" s="40">
        <v>290.97027000000003</v>
      </c>
      <c r="E25" s="40">
        <v>360</v>
      </c>
      <c r="F25" s="40"/>
      <c r="G25" s="40">
        <v>171.98599999999999</v>
      </c>
      <c r="H25" s="40">
        <v>142.68871999999999</v>
      </c>
      <c r="I25" s="40">
        <v>12.62303</v>
      </c>
      <c r="J25" s="40">
        <v>295.10000000000002</v>
      </c>
      <c r="K25" s="40">
        <v>57.142620000000001</v>
      </c>
      <c r="L25" s="40">
        <v>129</v>
      </c>
      <c r="M25" s="40"/>
      <c r="N25" s="40">
        <v>180.78100000000001</v>
      </c>
      <c r="O25" s="40"/>
      <c r="P25" s="26">
        <v>5818.3330400000004</v>
      </c>
      <c r="Q25" s="27"/>
      <c r="R25" s="27"/>
      <c r="S25" s="27"/>
      <c r="T25" s="27"/>
    </row>
    <row r="26" spans="1:20" ht="66.599999999999994" x14ac:dyDescent="0.3">
      <c r="A26" s="25" t="s">
        <v>53</v>
      </c>
      <c r="B26" s="40"/>
      <c r="C26" s="40"/>
      <c r="D26" s="40"/>
      <c r="E26" s="40"/>
      <c r="F26" s="40"/>
      <c r="G26" s="40"/>
      <c r="H26" s="40"/>
      <c r="I26" s="40"/>
      <c r="J26" s="40">
        <v>248.08752000000001</v>
      </c>
      <c r="K26" s="40"/>
      <c r="L26" s="40"/>
      <c r="M26" s="40"/>
      <c r="N26" s="40"/>
      <c r="O26" s="40"/>
      <c r="P26" s="26">
        <v>248.08752000000001</v>
      </c>
      <c r="Q26" s="27"/>
      <c r="R26" s="27"/>
      <c r="S26" s="27"/>
      <c r="T26" s="27"/>
    </row>
    <row r="27" spans="1:20" ht="93" x14ac:dyDescent="0.3">
      <c r="A27" s="25" t="s">
        <v>54</v>
      </c>
      <c r="B27" s="40">
        <v>287.16300000000001</v>
      </c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26">
        <v>287.16300000000001</v>
      </c>
      <c r="Q27" s="27"/>
      <c r="R27" s="27"/>
      <c r="S27" s="27"/>
      <c r="T27" s="27"/>
    </row>
    <row r="28" spans="1:20" ht="79.8" x14ac:dyDescent="0.3">
      <c r="A28" s="25" t="s">
        <v>55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>
        <v>18117.00675</v>
      </c>
      <c r="O28" s="40"/>
      <c r="P28" s="26">
        <v>18117.00675</v>
      </c>
      <c r="Q28" s="27"/>
      <c r="R28" s="27"/>
      <c r="S28" s="27"/>
      <c r="T28" s="27"/>
    </row>
    <row r="29" spans="1:20" ht="40.200000000000003" x14ac:dyDescent="0.3">
      <c r="A29" s="25" t="s">
        <v>56</v>
      </c>
      <c r="B29" s="40">
        <v>464.91</v>
      </c>
      <c r="C29" s="40"/>
      <c r="D29" s="40"/>
      <c r="E29" s="40">
        <v>450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26">
        <v>914.91</v>
      </c>
      <c r="Q29" s="27"/>
      <c r="R29" s="27"/>
      <c r="S29" s="27"/>
      <c r="T29" s="27"/>
    </row>
    <row r="30" spans="1:20" ht="53.4" x14ac:dyDescent="0.3">
      <c r="A30" s="25" t="s">
        <v>57</v>
      </c>
      <c r="B30" s="40">
        <v>31.794499999999999</v>
      </c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26">
        <v>31.794499999999999</v>
      </c>
      <c r="Q30" s="27"/>
      <c r="R30" s="27"/>
      <c r="S30" s="27"/>
      <c r="T30" s="27"/>
    </row>
    <row r="31" spans="1:20" ht="27" x14ac:dyDescent="0.3">
      <c r="A31" s="25" t="s">
        <v>58</v>
      </c>
      <c r="B31" s="40"/>
      <c r="C31" s="40">
        <v>-656.25063</v>
      </c>
      <c r="D31" s="40">
        <v>-0.60284000000000004</v>
      </c>
      <c r="E31" s="40"/>
      <c r="F31" s="40">
        <v>-4.9296300000000004</v>
      </c>
      <c r="G31" s="40"/>
      <c r="H31" s="40"/>
      <c r="I31" s="40"/>
      <c r="J31" s="40">
        <v>-12.79003</v>
      </c>
      <c r="K31" s="40"/>
      <c r="L31" s="40"/>
      <c r="M31" s="40"/>
      <c r="N31" s="40"/>
      <c r="O31" s="40"/>
      <c r="P31" s="26">
        <v>-674.57312999999999</v>
      </c>
      <c r="Q31" s="27"/>
      <c r="R31" s="27"/>
      <c r="S31" s="27"/>
      <c r="T31" s="27"/>
    </row>
    <row r="32" spans="1:20" ht="53.4" x14ac:dyDescent="0.3">
      <c r="A32" s="25" t="s">
        <v>59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>
        <v>18117.00675</v>
      </c>
      <c r="O32" s="40"/>
      <c r="P32" s="26">
        <v>18117.00675</v>
      </c>
      <c r="Q32" s="27"/>
      <c r="R32" s="27"/>
      <c r="S32" s="27"/>
      <c r="T32" s="27"/>
    </row>
    <row r="33" spans="1:20" ht="79.8" x14ac:dyDescent="0.3">
      <c r="A33" s="25" t="s">
        <v>60</v>
      </c>
      <c r="B33" s="40">
        <v>2919.0509999999999</v>
      </c>
      <c r="C33" s="40"/>
      <c r="D33" s="40"/>
      <c r="E33" s="40"/>
      <c r="F33" s="40"/>
      <c r="G33" s="40">
        <v>-5.0000000000000001E-4</v>
      </c>
      <c r="H33" s="40"/>
      <c r="I33" s="40"/>
      <c r="J33" s="40"/>
      <c r="K33" s="40"/>
      <c r="L33" s="40"/>
      <c r="M33" s="40"/>
      <c r="N33" s="40"/>
      <c r="O33" s="40"/>
      <c r="P33" s="26">
        <v>2919.0504999999998</v>
      </c>
      <c r="Q33" s="27"/>
      <c r="R33" s="27"/>
      <c r="S33" s="27"/>
      <c r="T33" s="27"/>
    </row>
    <row r="34" spans="1:20" x14ac:dyDescent="0.3">
      <c r="A34" s="33" t="s">
        <v>61</v>
      </c>
      <c r="B34" s="41">
        <v>370557.26737999998</v>
      </c>
      <c r="C34" s="41">
        <v>158889.88888000001</v>
      </c>
      <c r="D34" s="41">
        <v>91292.512170000002</v>
      </c>
      <c r="E34" s="41">
        <v>54886.94771</v>
      </c>
      <c r="F34" s="41">
        <v>27031.568370000001</v>
      </c>
      <c r="G34" s="41">
        <v>100309.45252000001</v>
      </c>
      <c r="H34" s="41">
        <v>28514.242470000001</v>
      </c>
      <c r="I34" s="41">
        <v>20549.198560000001</v>
      </c>
      <c r="J34" s="41">
        <v>55332.028429999998</v>
      </c>
      <c r="K34" s="41">
        <v>17350.979439999999</v>
      </c>
      <c r="L34" s="41">
        <v>102360.02976</v>
      </c>
      <c r="M34" s="41">
        <v>42320.76</v>
      </c>
      <c r="N34" s="41">
        <v>86057.754700000005</v>
      </c>
      <c r="O34" s="41">
        <v>31926.833999999999</v>
      </c>
      <c r="P34" s="26">
        <v>1187379.4643900001</v>
      </c>
      <c r="Q34" s="34"/>
      <c r="R34" s="34"/>
      <c r="S34" s="34"/>
      <c r="T34" s="34"/>
    </row>
    <row r="36" spans="1:20" x14ac:dyDescent="0.3">
      <c r="A36" s="37" t="s">
        <v>30</v>
      </c>
      <c r="B36" s="36">
        <f>Учреждения!B70+'Муниципальные районы'!P34</f>
        <v>2172421.5533000003</v>
      </c>
    </row>
    <row r="37" spans="1:20" ht="32.25" customHeight="1" x14ac:dyDescent="0.3">
      <c r="A37" s="37" t="str">
        <f>CONCATENATE("Остатки бюджетных средств на ",C2,"г.")</f>
        <v>Остатки бюджетных средств на 02.12.2016г.</v>
      </c>
      <c r="B37" s="36">
        <v>1237983.2</v>
      </c>
    </row>
    <row r="38" spans="1:20" x14ac:dyDescent="0.3">
      <c r="B38" t="s">
        <v>121</v>
      </c>
    </row>
  </sheetData>
  <pageMargins left="0.23622047244094491" right="0.23622047244094491" top="0.7" bottom="0.6" header="0.31496062992125984" footer="0.31496062992125984"/>
  <pageSetup paperSize="9" scale="60" fitToHeight="0" orientation="landscape" r:id="rId1"/>
  <headerFooter>
    <oddFooter>&amp;C&amp;P</oddFooter>
  </headerFooter>
  <rowBreaks count="1" manualBreakCount="1">
    <brk id="23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9</vt:i4>
      </vt:variant>
    </vt:vector>
  </HeadingPairs>
  <TitlesOfParts>
    <vt:vector size="11" baseType="lpstr">
      <vt:lpstr>Учреждения</vt:lpstr>
      <vt:lpstr>Муниципальные районы</vt:lpstr>
      <vt:lpstr>EndData</vt:lpstr>
      <vt:lpstr>EndData1</vt:lpstr>
      <vt:lpstr>EndData2</vt:lpstr>
      <vt:lpstr>StartData</vt:lpstr>
      <vt:lpstr>StartData1</vt:lpstr>
      <vt:lpstr>'Муниципальные районы'!Заголовки_для_печати</vt:lpstr>
      <vt:lpstr>Учреждения!Заголовки_для_печати</vt:lpstr>
      <vt:lpstr>'Муниципальные районы'!Область_печати</vt:lpstr>
      <vt:lpstr>Учреждения!Область_печати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2016-12-04T22:32:13Z</dcterms:modified>
</cp:coreProperties>
</file>