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Учреждения!$31:$32</definedName>
    <definedName name="_xlnm.Print_Area" localSheetId="1">'Муниципальные районы'!$A$1:$P$24</definedName>
    <definedName name="_xlnm.Print_Area" localSheetId="0">Учреждения!$A$1:$E$66</definedName>
  </definedNames>
  <calcPr calcId="162913" refMode="R1C1"/>
</workbook>
</file>

<file path=xl/calcChain.xml><?xml version="1.0" encoding="utf-8"?>
<calcChain xmlns="http://schemas.openxmlformats.org/spreadsheetml/2006/main">
  <c r="E8" i="1" l="1"/>
  <c r="E9" i="1"/>
  <c r="E29" i="1"/>
  <c r="E24" i="1"/>
  <c r="E12" i="1"/>
  <c r="E11" i="1"/>
  <c r="E28" i="1"/>
  <c r="E15" i="1"/>
  <c r="E27" i="1"/>
  <c r="E19" i="1"/>
  <c r="E26" i="1"/>
  <c r="E10" i="1"/>
  <c r="E13" i="1"/>
  <c r="E23" i="1"/>
  <c r="E22" i="1"/>
  <c r="E21" i="1"/>
  <c r="E20" i="1"/>
  <c r="E17" i="1"/>
  <c r="E18" i="1"/>
  <c r="E16" i="1"/>
  <c r="E14" i="1"/>
  <c r="B22" i="2"/>
  <c r="A2" i="2" l="1"/>
  <c r="B2" i="2" s="1"/>
  <c r="C2" i="2" s="1"/>
  <c r="A23" i="2" s="1"/>
  <c r="H1" i="1" l="1"/>
  <c r="A5" i="1" s="1"/>
  <c r="H2" i="1"/>
  <c r="G1" i="1"/>
  <c r="G2" i="1"/>
  <c r="A2" i="1" l="1"/>
</calcChain>
</file>

<file path=xl/sharedStrings.xml><?xml version="1.0" encoding="utf-8"?>
<sst xmlns="http://schemas.openxmlformats.org/spreadsheetml/2006/main" count="102" uniqueCount="101">
  <si>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</si>
  <si>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</si>
  <si>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</si>
  <si>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</si>
  <si>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</si>
  <si>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</si>
  <si>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</si>
  <si>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</si>
  <si>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</si>
  <si>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</si>
  <si>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</si>
  <si>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</si>
  <si>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</si>
  <si>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</si>
  <si>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</si>
  <si>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</si>
  <si>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</si>
  <si>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</si>
  <si>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</si>
  <si>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</si>
  <si>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</si>
  <si>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</si>
  <si>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</si>
  <si>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</si>
  <si>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</si>
  <si>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</si>
  <si>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</si>
  <si>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</si>
  <si>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</si>
  <si>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</si>
  <si>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</si>
  <si>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выравнивание бюджетной обеспеченности муниципальных районов (городских округов)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</si>
  <si>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</si>
  <si>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</si>
  <si>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</si>
  <si>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 предусмотренной законом Камчатского края</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</si>
  <si>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</si>
  <si>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</si>
  <si>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</si>
  <si>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</si>
  <si>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для осуществления  государственных полномочий Камчатского края в части расходов на предоставление  единовременной денежной выплаты гражданам, усыновившим (удочерившим) ребенка (детей) в Камчатском крае</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</si>
  <si>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</si>
  <si>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</si>
  <si>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</si>
  <si>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</si>
  <si>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</si>
  <si>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Реализация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(софинансирование за счет средств краевого бюджета)</t>
  </si>
  <si>
    <t>Всего:</t>
  </si>
  <si>
    <t>17.11.2016</t>
  </si>
  <si>
    <t>Контрольно-счетная палата Камчатского края</t>
  </si>
  <si>
    <t>Правительство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</si>
  <si>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</si>
  <si>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</si>
  <si>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</si>
  <si>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</si>
  <si>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</si>
  <si>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строительства Камчатского края</t>
  </si>
  <si>
    <t>Министерство образования и науки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</si>
  <si>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</si>
  <si>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</si>
  <si>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</si>
  <si>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</si>
  <si>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</si>
  <si>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</si>
  <si>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</si>
  <si>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занятости населения и миграционной политике Камчатского края</t>
  </si>
  <si>
    <t>Министерство транспорта и дорожного строительства Камчатского края</t>
  </si>
  <si>
    <t>Региональная служба по тарифам и ценам Камчатского края</t>
  </si>
  <si>
    <t>Инспекция государственного строительного надзора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</si>
  <si>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</si>
  <si>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</si>
  <si>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Избирательная комиссия Камчатского края</t>
  </si>
  <si>
    <t>Палата Уполномоченных в Камчатском крае</t>
  </si>
  <si>
    <t>Агентство по внутренней политике Камчатского края</t>
  </si>
  <si>
    <t>Министерство спорта и молодежной политики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</si>
  <si>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</si>
  <si>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</si>
  <si>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</si>
  <si>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</si>
  <si>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</si>
  <si>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ИТОГО</t>
  </si>
  <si>
    <t>11.11.2016</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</si>
  <si>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</si>
  <si>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</si>
  <si>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осуществление отдельных полномочий в области лесных отношений</t>
  </si>
  <si>
    <t>Единая субвенция бюджетам субъектов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</si>
  <si>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</si>
  <si>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</si>
  <si>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</si>
  <si>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</si>
  <si>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</si>
  <si>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Субвенции бюджетам субъектов Российской Федерации на оплату жилищно-коммунальных услуг отдельным категориям граждан</t>
  </si>
  <si>
    <t>Межбюджетные трансферты, передаваемые бюджетам субъектов Российской Федерации на выплату региональной доплаты к пенсии</t>
  </si>
  <si>
    <t>Субсидии бюджетам субъектов Российской Федерации на 1 килограмм реализованного и (или) отгруженного на собственную переработку молока</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</si>
  <si>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</si>
  <si>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федеральных целевых программ</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</si>
  <si>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</si>
  <si>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на реализацию мероприятий по содействию создания в субъектах Российской Федерации новых мест в общеобразовательных организациях</t>
  </si>
  <si>
    <t xml:space="preserve">Субсидии бюджетам на реализацию мероприятий государственной программы Российской Федерации "Доступная среда" на 2011 - 2020 годы </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</si>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</sst>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0"/>
      <color theme="1"/>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49" fontId="3" fillId="0" borderId="4" xfId="0" applyNumberFormat="1" applyFont="1" applyBorder="1" applyAlignment="1">
      <alignment horizontal="left" vertical="center" wrapText="1"/>
    </xf>
    <xf numFmtId="14" fontId="0" fillId="0" borderId="0" xfId="0" applyNumberFormat="1"/>
    <xf numFmtId="49" fontId="2" fillId="0" borderId="4" xfId="0" applyNumberFormat="1" applyFont="1" applyBorder="1" applyAlignment="1">
      <alignment horizontal="left" vertical="center" wrapText="1"/>
    </xf>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49" fontId="5" fillId="2" borderId="4" xfId="0" applyNumberFormat="1" applyFont="1" applyFill="1" applyBorder="1" applyAlignment="1">
      <alignment horizontal="left" wrapText="1"/>
    </xf>
    <xf numFmtId="0" fontId="14" fillId="0" borderId="0" xfId="0" applyFont="1"/>
    <xf numFmtId="0" fontId="15" fillId="0" borderId="4" xfId="0" applyFont="1" applyBorder="1" applyAlignment="1">
      <alignment horizontal="center" vertical="center" wrapText="1"/>
    </xf>
    <xf numFmtId="164" fontId="16" fillId="0" borderId="4" xfId="0" applyNumberFormat="1" applyFont="1" applyBorder="1"/>
    <xf numFmtId="0" fontId="16" fillId="0" borderId="4" xfId="0" applyFont="1" applyBorder="1" applyAlignment="1">
      <alignment wrapText="1"/>
    </xf>
    <xf numFmtId="0" fontId="18"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7" fillId="0" borderId="0" xfId="0" applyNumberFormat="1" applyFont="1"/>
    <xf numFmtId="0" fontId="19"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165" fontId="2" fillId="0" borderId="1" xfId="0" applyNumberFormat="1" applyFont="1" applyFill="1" applyBorder="1" applyAlignment="1">
      <alignment horizontal="left" vertical="center" wrapText="1"/>
    </xf>
    <xf numFmtId="165" fontId="2" fillId="0" borderId="2" xfId="0" applyNumberFormat="1" applyFont="1" applyFill="1" applyBorder="1" applyAlignment="1">
      <alignment horizontal="left" vertical="center" wrapText="1"/>
    </xf>
    <xf numFmtId="165" fontId="2" fillId="0" borderId="3" xfId="0" applyNumberFormat="1" applyFont="1" applyFill="1" applyBorder="1" applyAlignment="1">
      <alignment horizontal="left" vertical="center" wrapText="1"/>
    </xf>
    <xf numFmtId="165" fontId="2" fillId="0" borderId="5"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164" fontId="2" fillId="0" borderId="1" xfId="0" applyNumberFormat="1" applyFont="1" applyFill="1" applyBorder="1" applyAlignment="1">
      <alignment horizontal="left" wrapText="1"/>
    </xf>
    <xf numFmtId="164" fontId="2" fillId="0" borderId="2" xfId="0" applyNumberFormat="1" applyFont="1" applyFill="1" applyBorder="1" applyAlignment="1">
      <alignment horizontal="left" wrapText="1"/>
    </xf>
    <xf numFmtId="164" fontId="2" fillId="0" borderId="3" xfId="0" applyNumberFormat="1" applyFont="1" applyFill="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view="pageBreakPreview" zoomScaleNormal="100" zoomScaleSheetLayoutView="100" workbookViewId="0">
      <selection activeCell="E9" sqref="E9"/>
    </sheetView>
  </sheetViews>
  <sheetFormatPr defaultRowHeight="15" x14ac:dyDescent="0.25"/>
  <cols>
    <col min="1" max="1" width="69.28515625" customWidth="1"/>
    <col min="2" max="2" width="13.85546875" customWidth="1"/>
    <col min="3" max="4" width="14.42578125" customWidth="1"/>
    <col min="5" max="5" width="12.42578125" customWidth="1"/>
    <col min="6" max="6" width="12.5703125" customWidth="1"/>
    <col min="7" max="7" width="16" bestFit="1" customWidth="1"/>
    <col min="9" max="9" width="10.140625" bestFit="1" customWidth="1"/>
  </cols>
  <sheetData>
    <row r="1" spans="1:9" ht="15.75" x14ac:dyDescent="0.25">
      <c r="A1" s="45" t="s">
        <v>0</v>
      </c>
      <c r="B1" s="45"/>
      <c r="C1" s="45"/>
      <c r="D1" s="45"/>
      <c r="E1" s="45"/>
      <c r="F1" s="31" t="s">
        <v>81</v>
      </c>
      <c r="G1" s="32" t="str">
        <f>TEXT(F1,"[$-FC19]ДД ММММ")</f>
        <v>11 ноября</v>
      </c>
      <c r="H1" s="32" t="str">
        <f>TEXT(F1,"[$-FC19]ДД.ММ.ГГГ \г")</f>
        <v>11.11.2016 г</v>
      </c>
    </row>
    <row r="2" spans="1:9" ht="15.75" x14ac:dyDescent="0.25">
      <c r="A2" s="45" t="str">
        <f>CONCATENATE("с ",G1," по ",G2,"ода")</f>
        <v>с 11 ноября по 17 ноября 2016 года</v>
      </c>
      <c r="B2" s="45"/>
      <c r="C2" s="45"/>
      <c r="D2" s="45"/>
      <c r="E2" s="45"/>
      <c r="F2" s="31" t="s">
        <v>48</v>
      </c>
      <c r="G2" s="32" t="str">
        <f>TEXT(F2,"[$-FC19]ДД ММММ ГГГ \г")</f>
        <v>17 ноября 2016 г</v>
      </c>
      <c r="H2" s="32" t="str">
        <f>TEXT(F2,"[$-FC19]ДД.ММ.ГГГ \г")</f>
        <v>17.11.2016 г</v>
      </c>
      <c r="I2" s="22"/>
    </row>
    <row r="3" spans="1:9" x14ac:dyDescent="0.25">
      <c r="A3" s="1"/>
      <c r="B3" s="2"/>
      <c r="C3" s="2"/>
      <c r="D3" s="2"/>
      <c r="E3" s="3"/>
    </row>
    <row r="4" spans="1:9" x14ac:dyDescent="0.25">
      <c r="A4" s="4"/>
      <c r="B4" s="5"/>
      <c r="C4" s="5"/>
      <c r="D4" s="6"/>
      <c r="E4" s="7" t="s">
        <v>1</v>
      </c>
    </row>
    <row r="5" spans="1:9" x14ac:dyDescent="0.25">
      <c r="A5" s="46" t="str">
        <f>CONCATENATE("Остатки средств на ",H1,".")</f>
        <v>Остатки средств на 11.11.2016 г.</v>
      </c>
      <c r="B5" s="47"/>
      <c r="C5" s="47"/>
      <c r="D5" s="48"/>
      <c r="E5" s="8">
        <v>2769994.1</v>
      </c>
      <c r="F5" s="22"/>
    </row>
    <row r="6" spans="1:9" x14ac:dyDescent="0.25">
      <c r="A6" s="10"/>
      <c r="B6" s="11"/>
      <c r="C6" s="11"/>
      <c r="D6" s="11"/>
      <c r="E6" s="12"/>
    </row>
    <row r="7" spans="1:9" x14ac:dyDescent="0.25">
      <c r="A7" s="52" t="s">
        <v>2</v>
      </c>
      <c r="B7" s="53"/>
      <c r="C7" s="53"/>
      <c r="D7" s="53"/>
      <c r="E7" s="13"/>
    </row>
    <row r="8" spans="1:9" x14ac:dyDescent="0.25">
      <c r="A8" s="49" t="s">
        <v>3</v>
      </c>
      <c r="B8" s="53"/>
      <c r="C8" s="53"/>
      <c r="D8" s="53"/>
      <c r="E8" s="9">
        <f>E29-E9</f>
        <v>344944.47172999987</v>
      </c>
    </row>
    <row r="9" spans="1:9" x14ac:dyDescent="0.25">
      <c r="A9" s="54" t="s">
        <v>4</v>
      </c>
      <c r="B9" s="53"/>
      <c r="C9" s="53"/>
      <c r="D9" s="53"/>
      <c r="E9" s="14">
        <f>SUM(E10:E28)</f>
        <v>50900.499999999993</v>
      </c>
    </row>
    <row r="10" spans="1:9" ht="59.25" customHeight="1" x14ac:dyDescent="0.25">
      <c r="A10" s="54" t="s">
        <v>82</v>
      </c>
      <c r="B10" s="53"/>
      <c r="C10" s="53"/>
      <c r="D10" s="53"/>
      <c r="E10" s="14">
        <f>22.8+3720.5</f>
        <v>3743.3</v>
      </c>
    </row>
    <row r="11" spans="1:9" ht="36.75" customHeight="1" x14ac:dyDescent="0.25">
      <c r="A11" s="54" t="s">
        <v>83</v>
      </c>
      <c r="B11" s="53"/>
      <c r="C11" s="53"/>
      <c r="D11" s="53"/>
      <c r="E11" s="14">
        <f>476.1+869.7+381.1+104.8+170.1</f>
        <v>2001.8</v>
      </c>
    </row>
    <row r="12" spans="1:9" ht="32.25" customHeight="1" x14ac:dyDescent="0.25">
      <c r="A12" s="54" t="s">
        <v>84</v>
      </c>
      <c r="B12" s="53"/>
      <c r="C12" s="53"/>
      <c r="D12" s="53"/>
      <c r="E12" s="14">
        <f>28.7+43.4+6.5+331.6+761.2</f>
        <v>1171.4000000000001</v>
      </c>
    </row>
    <row r="13" spans="1:9" x14ac:dyDescent="0.25">
      <c r="A13" s="54" t="s">
        <v>85</v>
      </c>
      <c r="B13" s="53"/>
      <c r="C13" s="53"/>
      <c r="D13" s="53"/>
      <c r="E13" s="14">
        <f>62.8+715.2+74.4+98</f>
        <v>950.4</v>
      </c>
    </row>
    <row r="14" spans="1:9" ht="30" customHeight="1" x14ac:dyDescent="0.25">
      <c r="A14" s="54" t="s">
        <v>86</v>
      </c>
      <c r="B14" s="53"/>
      <c r="C14" s="53"/>
      <c r="D14" s="53"/>
      <c r="E14" s="14">
        <f>6144.3</f>
        <v>6144.3</v>
      </c>
    </row>
    <row r="15" spans="1:9" ht="45" customHeight="1" x14ac:dyDescent="0.25">
      <c r="A15" s="54" t="s">
        <v>87</v>
      </c>
      <c r="B15" s="53"/>
      <c r="C15" s="53"/>
      <c r="D15" s="53"/>
      <c r="E15" s="14">
        <f>254.4+44.5</f>
        <v>298.89999999999998</v>
      </c>
    </row>
    <row r="16" spans="1:9" ht="34.5" customHeight="1" x14ac:dyDescent="0.25">
      <c r="A16" s="54" t="s">
        <v>88</v>
      </c>
      <c r="B16" s="53"/>
      <c r="C16" s="53"/>
      <c r="D16" s="53"/>
      <c r="E16" s="14">
        <f>10000</f>
        <v>10000</v>
      </c>
    </row>
    <row r="17" spans="1:5" ht="32.25" customHeight="1" x14ac:dyDescent="0.25">
      <c r="A17" s="54" t="s">
        <v>90</v>
      </c>
      <c r="B17" s="53"/>
      <c r="C17" s="53"/>
      <c r="D17" s="53"/>
      <c r="E17" s="14">
        <f>254.7</f>
        <v>254.7</v>
      </c>
    </row>
    <row r="18" spans="1:5" ht="30" customHeight="1" x14ac:dyDescent="0.25">
      <c r="A18" s="54" t="s">
        <v>89</v>
      </c>
      <c r="B18" s="53"/>
      <c r="C18" s="53"/>
      <c r="D18" s="53"/>
      <c r="E18" s="14">
        <f>632.8</f>
        <v>632.79999999999995</v>
      </c>
    </row>
    <row r="19" spans="1:5" ht="31.5" customHeight="1" x14ac:dyDescent="0.25">
      <c r="A19" s="54" t="s">
        <v>91</v>
      </c>
      <c r="B19" s="53"/>
      <c r="C19" s="53"/>
      <c r="D19" s="53"/>
      <c r="E19" s="14">
        <f>8030.6+127.9+169.2</f>
        <v>8327.7000000000007</v>
      </c>
    </row>
    <row r="20" spans="1:5" ht="31.5" customHeight="1" x14ac:dyDescent="0.25">
      <c r="A20" s="54" t="s">
        <v>92</v>
      </c>
      <c r="B20" s="53"/>
      <c r="C20" s="53"/>
      <c r="D20" s="53"/>
      <c r="E20" s="14">
        <f>8449.7</f>
        <v>8449.7000000000007</v>
      </c>
    </row>
    <row r="21" spans="1:5" ht="29.25" customHeight="1" x14ac:dyDescent="0.25">
      <c r="A21" s="54" t="s">
        <v>93</v>
      </c>
      <c r="B21" s="53"/>
      <c r="C21" s="53"/>
      <c r="D21" s="53"/>
      <c r="E21" s="14">
        <f>395.7</f>
        <v>395.7</v>
      </c>
    </row>
    <row r="22" spans="1:5" ht="47.25" customHeight="1" x14ac:dyDescent="0.25">
      <c r="A22" s="54" t="s">
        <v>94</v>
      </c>
      <c r="B22" s="53"/>
      <c r="C22" s="53"/>
      <c r="D22" s="53"/>
      <c r="E22" s="14">
        <f>20</f>
        <v>20</v>
      </c>
    </row>
    <row r="23" spans="1:5" x14ac:dyDescent="0.25">
      <c r="A23" s="54" t="s">
        <v>95</v>
      </c>
      <c r="B23" s="53"/>
      <c r="C23" s="53"/>
      <c r="D23" s="53"/>
      <c r="E23" s="14">
        <f>150</f>
        <v>150</v>
      </c>
    </row>
    <row r="24" spans="1:5" ht="33" customHeight="1" x14ac:dyDescent="0.25">
      <c r="A24" s="54" t="s">
        <v>96</v>
      </c>
      <c r="B24" s="53"/>
      <c r="C24" s="53"/>
      <c r="D24" s="53"/>
      <c r="E24" s="14">
        <f>36.1+25</f>
        <v>61.1</v>
      </c>
    </row>
    <row r="25" spans="1:5" ht="30" customHeight="1" x14ac:dyDescent="0.25">
      <c r="A25" s="54" t="s">
        <v>97</v>
      </c>
      <c r="B25" s="53"/>
      <c r="C25" s="53"/>
      <c r="D25" s="53"/>
      <c r="E25" s="14">
        <v>4857.3999999999996</v>
      </c>
    </row>
    <row r="26" spans="1:5" ht="33" customHeight="1" x14ac:dyDescent="0.25">
      <c r="A26" s="54" t="s">
        <v>98</v>
      </c>
      <c r="B26" s="53"/>
      <c r="C26" s="53"/>
      <c r="D26" s="53"/>
      <c r="E26" s="14">
        <f>350</f>
        <v>350</v>
      </c>
    </row>
    <row r="27" spans="1:5" ht="36.75" customHeight="1" x14ac:dyDescent="0.25">
      <c r="A27" s="54" t="s">
        <v>99</v>
      </c>
      <c r="B27" s="53"/>
      <c r="C27" s="53"/>
      <c r="D27" s="53"/>
      <c r="E27" s="14">
        <f>0.1</f>
        <v>0.1</v>
      </c>
    </row>
    <row r="28" spans="1:5" ht="44.25" customHeight="1" x14ac:dyDescent="0.25">
      <c r="A28" s="54" t="s">
        <v>100</v>
      </c>
      <c r="B28" s="53"/>
      <c r="C28" s="53"/>
      <c r="D28" s="53"/>
      <c r="E28" s="14">
        <f>3091.2</f>
        <v>3091.2</v>
      </c>
    </row>
    <row r="29" spans="1:5" x14ac:dyDescent="0.25">
      <c r="A29" s="60" t="s">
        <v>5</v>
      </c>
      <c r="B29" s="61"/>
      <c r="C29" s="61"/>
      <c r="D29" s="62"/>
      <c r="E29" s="13">
        <f>'Муниципальные районы'!B23-Учреждения!E5+'Муниципальные районы'!B22</f>
        <v>395844.97172999987</v>
      </c>
    </row>
    <row r="30" spans="1:5" x14ac:dyDescent="0.25">
      <c r="A30" s="15"/>
      <c r="B30" s="16"/>
      <c r="C30" s="16"/>
      <c r="D30" s="6"/>
      <c r="E30" s="17"/>
    </row>
    <row r="31" spans="1:5" ht="15" customHeight="1" x14ac:dyDescent="0.25">
      <c r="A31" s="50" t="s">
        <v>14</v>
      </c>
      <c r="B31" s="58" t="s">
        <v>6</v>
      </c>
      <c r="C31" s="55" t="s">
        <v>7</v>
      </c>
      <c r="D31" s="56"/>
      <c r="E31" s="57"/>
    </row>
    <row r="32" spans="1:5" ht="90" x14ac:dyDescent="0.25">
      <c r="A32" s="51"/>
      <c r="B32" s="59"/>
      <c r="C32" s="18" t="s">
        <v>8</v>
      </c>
      <c r="D32" s="18" t="s">
        <v>9</v>
      </c>
      <c r="E32" s="18" t="s">
        <v>10</v>
      </c>
    </row>
    <row r="33" spans="1:5" x14ac:dyDescent="0.25">
      <c r="A33" s="21" t="s">
        <v>49</v>
      </c>
      <c r="B33" s="19">
        <v>500</v>
      </c>
      <c r="C33" s="19">
        <v>100</v>
      </c>
      <c r="D33" s="19"/>
      <c r="E33" s="19"/>
    </row>
    <row r="34" spans="1:5" x14ac:dyDescent="0.25">
      <c r="A34" s="21" t="s">
        <v>50</v>
      </c>
      <c r="B34" s="19">
        <v>-535</v>
      </c>
      <c r="C34" s="19">
        <v>-100</v>
      </c>
      <c r="D34" s="19">
        <v>-435</v>
      </c>
      <c r="E34" s="19"/>
    </row>
    <row r="35" spans="1:5" x14ac:dyDescent="0.25">
      <c r="A35" s="21" t="s">
        <v>51</v>
      </c>
      <c r="B35" s="19">
        <v>4778.9438099999998</v>
      </c>
      <c r="C35" s="19">
        <v>2200</v>
      </c>
      <c r="D35" s="19">
        <v>400</v>
      </c>
      <c r="E35" s="19"/>
    </row>
    <row r="36" spans="1:5" ht="30" x14ac:dyDescent="0.25">
      <c r="A36" s="21" t="s">
        <v>52</v>
      </c>
      <c r="B36" s="19">
        <v>13104.868</v>
      </c>
      <c r="C36" s="19"/>
      <c r="D36" s="19"/>
      <c r="E36" s="19"/>
    </row>
    <row r="37" spans="1:5" x14ac:dyDescent="0.25">
      <c r="A37" s="21" t="s">
        <v>53</v>
      </c>
      <c r="B37" s="19">
        <v>63.867750000000001</v>
      </c>
      <c r="C37" s="19"/>
      <c r="D37" s="19"/>
      <c r="E37" s="19"/>
    </row>
    <row r="38" spans="1:5" x14ac:dyDescent="0.25">
      <c r="A38" s="21" t="s">
        <v>54</v>
      </c>
      <c r="B38" s="19">
        <v>1979.9070899999999</v>
      </c>
      <c r="C38" s="19"/>
      <c r="D38" s="19"/>
      <c r="E38" s="19"/>
    </row>
    <row r="39" spans="1:5" ht="30" x14ac:dyDescent="0.25">
      <c r="A39" s="21" t="s">
        <v>55</v>
      </c>
      <c r="B39" s="19">
        <v>15531.52801</v>
      </c>
      <c r="C39" s="19"/>
      <c r="D39" s="19">
        <v>250</v>
      </c>
      <c r="E39" s="19"/>
    </row>
    <row r="40" spans="1:5" x14ac:dyDescent="0.25">
      <c r="A40" s="21" t="s">
        <v>56</v>
      </c>
      <c r="B40" s="19">
        <v>98147.691940000004</v>
      </c>
      <c r="C40" s="19"/>
      <c r="D40" s="19"/>
      <c r="E40" s="19"/>
    </row>
    <row r="41" spans="1:5" x14ac:dyDescent="0.25">
      <c r="A41" s="21" t="s">
        <v>57</v>
      </c>
      <c r="B41" s="19">
        <v>28021.579389999999</v>
      </c>
      <c r="C41" s="19"/>
      <c r="D41" s="19">
        <v>862.87908000000004</v>
      </c>
      <c r="E41" s="19"/>
    </row>
    <row r="42" spans="1:5" x14ac:dyDescent="0.25">
      <c r="A42" s="21" t="s">
        <v>58</v>
      </c>
      <c r="B42" s="19">
        <v>19479.29523</v>
      </c>
      <c r="C42" s="19">
        <v>270</v>
      </c>
      <c r="D42" s="19"/>
      <c r="E42" s="19">
        <v>5717.4721399999999</v>
      </c>
    </row>
    <row r="43" spans="1:5" x14ac:dyDescent="0.25">
      <c r="A43" s="21" t="s">
        <v>59</v>
      </c>
      <c r="B43" s="19">
        <v>55631.684869999997</v>
      </c>
      <c r="C43" s="19">
        <v>150</v>
      </c>
      <c r="D43" s="19">
        <v>-282.10000000000002</v>
      </c>
      <c r="E43" s="19">
        <v>49356.307000000001</v>
      </c>
    </row>
    <row r="44" spans="1:5" x14ac:dyDescent="0.25">
      <c r="A44" s="21" t="s">
        <v>60</v>
      </c>
      <c r="B44" s="19">
        <v>155.01925</v>
      </c>
      <c r="C44" s="19"/>
      <c r="D44" s="19">
        <v>70</v>
      </c>
      <c r="E44" s="19"/>
    </row>
    <row r="45" spans="1:5" ht="30" x14ac:dyDescent="0.25">
      <c r="A45" s="21" t="s">
        <v>61</v>
      </c>
      <c r="B45" s="19">
        <v>27593.157869999999</v>
      </c>
      <c r="C45" s="19">
        <v>8700</v>
      </c>
      <c r="D45" s="19"/>
      <c r="E45" s="19"/>
    </row>
    <row r="46" spans="1:5" x14ac:dyDescent="0.25">
      <c r="A46" s="21" t="s">
        <v>62</v>
      </c>
      <c r="B46" s="19">
        <v>93</v>
      </c>
      <c r="C46" s="19"/>
      <c r="D46" s="19">
        <v>93</v>
      </c>
      <c r="E46" s="19"/>
    </row>
    <row r="47" spans="1:5" ht="30" x14ac:dyDescent="0.25">
      <c r="A47" s="21" t="s">
        <v>63</v>
      </c>
      <c r="B47" s="19">
        <v>87.491799999999998</v>
      </c>
      <c r="C47" s="19"/>
      <c r="D47" s="19"/>
      <c r="E47" s="19"/>
    </row>
    <row r="48" spans="1:5" x14ac:dyDescent="0.25">
      <c r="A48" s="21" t="s">
        <v>64</v>
      </c>
      <c r="B48" s="19">
        <v>826.86416999999994</v>
      </c>
      <c r="C48" s="19">
        <v>558.07299999999998</v>
      </c>
      <c r="D48" s="19">
        <v>31.028980000000001</v>
      </c>
      <c r="E48" s="19"/>
    </row>
    <row r="49" spans="1:5" ht="30" x14ac:dyDescent="0.25">
      <c r="A49" s="21" t="s">
        <v>65</v>
      </c>
      <c r="B49" s="19">
        <v>2111.4327600000001</v>
      </c>
      <c r="C49" s="19"/>
      <c r="D49" s="19">
        <v>-18.968</v>
      </c>
      <c r="E49" s="19">
        <v>1830.5639000000001</v>
      </c>
    </row>
    <row r="50" spans="1:5" x14ac:dyDescent="0.25">
      <c r="A50" s="21" t="s">
        <v>66</v>
      </c>
      <c r="B50" s="19">
        <v>-42570.862710000001</v>
      </c>
      <c r="C50" s="19">
        <v>795.28</v>
      </c>
      <c r="D50" s="19">
        <v>-457.04</v>
      </c>
      <c r="E50" s="19"/>
    </row>
    <row r="51" spans="1:5" x14ac:dyDescent="0.25">
      <c r="A51" s="21" t="s">
        <v>67</v>
      </c>
      <c r="B51" s="19">
        <v>131.47499999999999</v>
      </c>
      <c r="C51" s="19"/>
      <c r="D51" s="19">
        <v>131.47499999999999</v>
      </c>
      <c r="E51" s="19"/>
    </row>
    <row r="52" spans="1:5" x14ac:dyDescent="0.25">
      <c r="A52" s="21" t="s">
        <v>68</v>
      </c>
      <c r="B52" s="19">
        <v>41</v>
      </c>
      <c r="C52" s="19"/>
      <c r="D52" s="19">
        <v>110</v>
      </c>
      <c r="E52" s="19"/>
    </row>
    <row r="53" spans="1:5" x14ac:dyDescent="0.25">
      <c r="A53" s="21" t="s">
        <v>69</v>
      </c>
      <c r="B53" s="19">
        <v>2012</v>
      </c>
      <c r="C53" s="19">
        <v>1589</v>
      </c>
      <c r="D53" s="19"/>
      <c r="E53" s="19"/>
    </row>
    <row r="54" spans="1:5" x14ac:dyDescent="0.25">
      <c r="A54" s="21" t="s">
        <v>70</v>
      </c>
      <c r="B54" s="19">
        <v>2404.9757100000002</v>
      </c>
      <c r="C54" s="19">
        <v>1210</v>
      </c>
      <c r="D54" s="19">
        <v>294.97570999999999</v>
      </c>
      <c r="E54" s="19"/>
    </row>
    <row r="55" spans="1:5" x14ac:dyDescent="0.25">
      <c r="A55" s="21" t="s">
        <v>71</v>
      </c>
      <c r="B55" s="19">
        <v>89.665750000000003</v>
      </c>
      <c r="C55" s="19">
        <v>81.628749999999997</v>
      </c>
      <c r="D55" s="19"/>
      <c r="E55" s="19"/>
    </row>
    <row r="56" spans="1:5" x14ac:dyDescent="0.25">
      <c r="A56" s="21" t="s">
        <v>72</v>
      </c>
      <c r="B56" s="19">
        <v>218.19</v>
      </c>
      <c r="C56" s="19"/>
      <c r="D56" s="19"/>
      <c r="E56" s="19"/>
    </row>
    <row r="57" spans="1:5" x14ac:dyDescent="0.25">
      <c r="A57" s="21" t="s">
        <v>73</v>
      </c>
      <c r="B57" s="19">
        <v>496.88</v>
      </c>
      <c r="C57" s="19"/>
      <c r="D57" s="19">
        <v>32</v>
      </c>
      <c r="E57" s="19"/>
    </row>
    <row r="58" spans="1:5" x14ac:dyDescent="0.25">
      <c r="A58" s="21" t="s">
        <v>74</v>
      </c>
      <c r="B58" s="19">
        <v>10545.182150000001</v>
      </c>
      <c r="C58" s="19"/>
      <c r="D58" s="19"/>
      <c r="E58" s="19"/>
    </row>
    <row r="59" spans="1:5" ht="30" x14ac:dyDescent="0.25">
      <c r="A59" s="21" t="s">
        <v>75</v>
      </c>
      <c r="B59" s="19">
        <v>3030.85527</v>
      </c>
      <c r="C59" s="19">
        <v>2869.29547</v>
      </c>
      <c r="D59" s="19">
        <v>230</v>
      </c>
      <c r="E59" s="19"/>
    </row>
    <row r="60" spans="1:5" x14ac:dyDescent="0.25">
      <c r="A60" s="21" t="s">
        <v>76</v>
      </c>
      <c r="B60" s="19">
        <v>1621.51342</v>
      </c>
      <c r="C60" s="19"/>
      <c r="D60" s="19">
        <v>250</v>
      </c>
      <c r="E60" s="19"/>
    </row>
    <row r="61" spans="1:5" x14ac:dyDescent="0.25">
      <c r="A61" s="21" t="s">
        <v>77</v>
      </c>
      <c r="B61" s="19">
        <v>7.9169999999999998</v>
      </c>
      <c r="C61" s="19"/>
      <c r="D61" s="19"/>
      <c r="E61" s="19">
        <v>7.9169999999999998</v>
      </c>
    </row>
    <row r="62" spans="1:5" x14ac:dyDescent="0.25">
      <c r="A62" s="21" t="s">
        <v>78</v>
      </c>
      <c r="B62" s="19">
        <v>114.36792</v>
      </c>
      <c r="C62" s="19"/>
      <c r="D62" s="19"/>
      <c r="E62" s="19"/>
    </row>
    <row r="63" spans="1:5" x14ac:dyDescent="0.25">
      <c r="A63" s="21" t="s">
        <v>79</v>
      </c>
      <c r="B63" s="19">
        <v>4684.8986999999997</v>
      </c>
      <c r="C63" s="19"/>
      <c r="D63" s="19"/>
      <c r="E63" s="19"/>
    </row>
    <row r="64" spans="1:5" x14ac:dyDescent="0.25">
      <c r="A64" s="23" t="s">
        <v>80</v>
      </c>
      <c r="B64" s="20">
        <v>250399.39014999999</v>
      </c>
      <c r="C64" s="20">
        <v>18423.27722</v>
      </c>
      <c r="D64" s="20">
        <v>1562.2507700000001</v>
      </c>
      <c r="E64" s="20">
        <v>56912.260040000001</v>
      </c>
    </row>
  </sheetData>
  <mergeCells count="29">
    <mergeCell ref="A26:D26"/>
    <mergeCell ref="A27:D27"/>
    <mergeCell ref="A28:D28"/>
    <mergeCell ref="A21:D21"/>
    <mergeCell ref="A22:D22"/>
    <mergeCell ref="A23:D23"/>
    <mergeCell ref="A24:D24"/>
    <mergeCell ref="A25:D25"/>
    <mergeCell ref="A17:D17"/>
    <mergeCell ref="A14:D14"/>
    <mergeCell ref="A18:D18"/>
    <mergeCell ref="A19:D19"/>
    <mergeCell ref="A20:D20"/>
    <mergeCell ref="A1:E1"/>
    <mergeCell ref="A2:E2"/>
    <mergeCell ref="A5:D5"/>
    <mergeCell ref="A29:D29"/>
    <mergeCell ref="A31:A32"/>
    <mergeCell ref="B31:B32"/>
    <mergeCell ref="C31:E31"/>
    <mergeCell ref="A7:D7"/>
    <mergeCell ref="A8:D8"/>
    <mergeCell ref="A9:D9"/>
    <mergeCell ref="A10:D10"/>
    <mergeCell ref="A11:D11"/>
    <mergeCell ref="A12:D12"/>
    <mergeCell ref="A13:D13"/>
    <mergeCell ref="A15:D15"/>
    <mergeCell ref="A16:D16"/>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view="pageBreakPreview" topLeftCell="A16" zoomScaleNormal="100" zoomScaleSheetLayoutView="100" workbookViewId="0">
      <selection activeCell="B24" sqref="B24"/>
    </sheetView>
  </sheetViews>
  <sheetFormatPr defaultRowHeight="15" x14ac:dyDescent="0.25"/>
  <cols>
    <col min="1" max="1" width="38.28515625" customWidth="1"/>
    <col min="2" max="2" width="13.140625" customWidth="1"/>
    <col min="3" max="3" width="14.28515625" customWidth="1"/>
    <col min="4" max="4" width="14.140625" customWidth="1"/>
    <col min="5" max="5" width="14.5703125" customWidth="1"/>
    <col min="6" max="6" width="15.85546875" customWidth="1"/>
    <col min="7" max="8" width="15.42578125" customWidth="1"/>
    <col min="9" max="9" width="15.140625" customWidth="1"/>
    <col min="10" max="10" width="12.7109375" customWidth="1"/>
    <col min="11" max="11" width="11" customWidth="1"/>
    <col min="12" max="12" width="14.85546875" customWidth="1"/>
    <col min="13" max="13" width="14" customWidth="1"/>
    <col min="14" max="14" width="14.5703125" customWidth="1"/>
    <col min="15" max="15" width="15.140625" customWidth="1"/>
    <col min="16" max="16" width="11.5703125" customWidth="1"/>
  </cols>
  <sheetData>
    <row r="1" spans="1:20" s="29" customFormat="1" ht="15.75" x14ac:dyDescent="0.25">
      <c r="A1" s="43" t="s">
        <v>48</v>
      </c>
      <c r="C1" s="30" t="s">
        <v>13</v>
      </c>
    </row>
    <row r="2" spans="1:20" x14ac:dyDescent="0.25">
      <c r="A2" s="38" t="str">
        <f>TEXT(EndData2,"[$-FC19]ДД.ММ.ГГГ")</f>
        <v>17.11.2016</v>
      </c>
      <c r="B2" s="38">
        <f>A2+1</f>
        <v>42692</v>
      </c>
      <c r="C2" s="44" t="str">
        <f>TEXT(B2,"[$-FC19]ДД.ММ.ГГГ")</f>
        <v>18.11.2016</v>
      </c>
      <c r="P2" s="27" t="s">
        <v>12</v>
      </c>
    </row>
    <row r="3" spans="1:20" s="28" customFormat="1" ht="51.75" customHeight="1" x14ac:dyDescent="0.25">
      <c r="A3" s="35" t="s">
        <v>15</v>
      </c>
      <c r="B3" s="42" t="s">
        <v>16</v>
      </c>
      <c r="C3" s="39" t="s">
        <v>17</v>
      </c>
      <c r="D3" s="39" t="s">
        <v>18</v>
      </c>
      <c r="E3" s="39" t="s">
        <v>19</v>
      </c>
      <c r="F3" s="39" t="s">
        <v>20</v>
      </c>
      <c r="G3" s="39" t="s">
        <v>21</v>
      </c>
      <c r="H3" s="39" t="s">
        <v>22</v>
      </c>
      <c r="I3" s="39" t="s">
        <v>23</v>
      </c>
      <c r="J3" s="39" t="s">
        <v>24</v>
      </c>
      <c r="K3" s="39" t="s">
        <v>25</v>
      </c>
      <c r="L3" s="39" t="s">
        <v>26</v>
      </c>
      <c r="M3" s="39" t="s">
        <v>27</v>
      </c>
      <c r="N3" s="39" t="s">
        <v>28</v>
      </c>
      <c r="O3" s="39" t="s">
        <v>29</v>
      </c>
      <c r="P3" s="24" t="s">
        <v>11</v>
      </c>
    </row>
    <row r="4" spans="1:20" ht="39" x14ac:dyDescent="0.25">
      <c r="A4" s="25" t="s">
        <v>31</v>
      </c>
      <c r="B4" s="40"/>
      <c r="C4" s="40"/>
      <c r="D4" s="40"/>
      <c r="E4" s="40"/>
      <c r="F4" s="40"/>
      <c r="G4" s="40"/>
      <c r="H4" s="40"/>
      <c r="I4" s="40"/>
      <c r="J4" s="40"/>
      <c r="K4" s="40">
        <v>1000</v>
      </c>
      <c r="L4" s="40"/>
      <c r="M4" s="40"/>
      <c r="N4" s="40"/>
      <c r="O4" s="40"/>
      <c r="P4" s="26">
        <v>1000</v>
      </c>
      <c r="Q4" s="27"/>
      <c r="R4" s="27"/>
      <c r="S4" s="27"/>
      <c r="T4" s="27"/>
    </row>
    <row r="5" spans="1:20" ht="64.5" x14ac:dyDescent="0.25">
      <c r="A5" s="25" t="s">
        <v>32</v>
      </c>
      <c r="B5" s="40"/>
      <c r="C5" s="40"/>
      <c r="D5" s="40"/>
      <c r="E5" s="40"/>
      <c r="F5" s="40"/>
      <c r="G5" s="40"/>
      <c r="H5" s="40"/>
      <c r="I5" s="40"/>
      <c r="J5" s="40">
        <v>44225.699699999997</v>
      </c>
      <c r="K5" s="40"/>
      <c r="L5" s="40"/>
      <c r="M5" s="40"/>
      <c r="N5" s="40"/>
      <c r="O5" s="40"/>
      <c r="P5" s="26">
        <v>44225.699699999997</v>
      </c>
      <c r="Q5" s="27"/>
      <c r="R5" s="27"/>
      <c r="S5" s="27"/>
      <c r="T5" s="27"/>
    </row>
    <row r="6" spans="1:20" ht="90" x14ac:dyDescent="0.25">
      <c r="A6" s="25" t="s">
        <v>33</v>
      </c>
      <c r="B6" s="40">
        <v>19681.26338</v>
      </c>
      <c r="C6" s="40">
        <v>478.30921999999998</v>
      </c>
      <c r="D6" s="40"/>
      <c r="E6" s="40"/>
      <c r="F6" s="40"/>
      <c r="G6" s="40"/>
      <c r="H6" s="40">
        <v>1979.99901</v>
      </c>
      <c r="I6" s="40"/>
      <c r="J6" s="40">
        <v>7977.4246000000003</v>
      </c>
      <c r="K6" s="40"/>
      <c r="L6" s="40">
        <v>109.5</v>
      </c>
      <c r="M6" s="40"/>
      <c r="N6" s="40"/>
      <c r="O6" s="40"/>
      <c r="P6" s="26">
        <v>30226.496210000001</v>
      </c>
      <c r="Q6" s="27"/>
      <c r="R6" s="27"/>
      <c r="S6" s="27"/>
      <c r="T6" s="27"/>
    </row>
    <row r="7" spans="1:20" ht="64.5" x14ac:dyDescent="0.25">
      <c r="A7" s="25" t="s">
        <v>34</v>
      </c>
      <c r="B7" s="40"/>
      <c r="C7" s="40"/>
      <c r="D7" s="40"/>
      <c r="E7" s="40"/>
      <c r="F7" s="40"/>
      <c r="G7" s="40"/>
      <c r="H7" s="40"/>
      <c r="I7" s="40"/>
      <c r="J7" s="40"/>
      <c r="K7" s="40">
        <v>911.4</v>
      </c>
      <c r="L7" s="40"/>
      <c r="M7" s="40"/>
      <c r="N7" s="40">
        <v>610.74545000000001</v>
      </c>
      <c r="O7" s="40"/>
      <c r="P7" s="26">
        <v>1522.14545</v>
      </c>
      <c r="Q7" s="27"/>
      <c r="R7" s="27"/>
      <c r="S7" s="27"/>
      <c r="T7" s="27"/>
    </row>
    <row r="8" spans="1:20" ht="90" x14ac:dyDescent="0.25">
      <c r="A8" s="25" t="s">
        <v>35</v>
      </c>
      <c r="B8" s="40">
        <v>104.16</v>
      </c>
      <c r="C8" s="40"/>
      <c r="D8" s="40"/>
      <c r="E8" s="40"/>
      <c r="F8" s="40"/>
      <c r="G8" s="40"/>
      <c r="H8" s="40"/>
      <c r="I8" s="40"/>
      <c r="J8" s="40"/>
      <c r="K8" s="40"/>
      <c r="L8" s="40"/>
      <c r="M8" s="40"/>
      <c r="N8" s="40"/>
      <c r="O8" s="40"/>
      <c r="P8" s="26">
        <v>104.16</v>
      </c>
      <c r="Q8" s="27"/>
      <c r="R8" s="27"/>
      <c r="S8" s="27"/>
      <c r="T8" s="27"/>
    </row>
    <row r="9" spans="1:20" ht="77.25" x14ac:dyDescent="0.25">
      <c r="A9" s="25" t="s">
        <v>36</v>
      </c>
      <c r="B9" s="40"/>
      <c r="C9" s="40"/>
      <c r="D9" s="40"/>
      <c r="E9" s="40"/>
      <c r="F9" s="40">
        <v>-155</v>
      </c>
      <c r="G9" s="40"/>
      <c r="H9" s="40"/>
      <c r="I9" s="40"/>
      <c r="J9" s="40"/>
      <c r="K9" s="40"/>
      <c r="L9" s="40"/>
      <c r="M9" s="40"/>
      <c r="N9" s="40"/>
      <c r="O9" s="40"/>
      <c r="P9" s="26">
        <v>-155</v>
      </c>
      <c r="Q9" s="27"/>
      <c r="R9" s="27"/>
      <c r="S9" s="27"/>
      <c r="T9" s="27"/>
    </row>
    <row r="10" spans="1:20" ht="153.75" x14ac:dyDescent="0.25">
      <c r="A10" s="25" t="s">
        <v>37</v>
      </c>
      <c r="B10" s="40"/>
      <c r="C10" s="40"/>
      <c r="D10" s="40">
        <v>400</v>
      </c>
      <c r="E10" s="40"/>
      <c r="F10" s="40"/>
      <c r="G10" s="40"/>
      <c r="H10" s="40"/>
      <c r="I10" s="40"/>
      <c r="J10" s="40"/>
      <c r="K10" s="40"/>
      <c r="L10" s="40"/>
      <c r="M10" s="40"/>
      <c r="N10" s="40"/>
      <c r="O10" s="40"/>
      <c r="P10" s="26">
        <v>400</v>
      </c>
      <c r="Q10" s="27"/>
      <c r="R10" s="27"/>
      <c r="S10" s="27"/>
      <c r="T10" s="27"/>
    </row>
    <row r="11" spans="1:20" ht="90" x14ac:dyDescent="0.25">
      <c r="A11" s="25" t="s">
        <v>38</v>
      </c>
      <c r="B11" s="40"/>
      <c r="C11" s="40"/>
      <c r="D11" s="40"/>
      <c r="E11" s="40">
        <v>-159.07006000000001</v>
      </c>
      <c r="F11" s="40"/>
      <c r="G11" s="40"/>
      <c r="H11" s="40"/>
      <c r="I11" s="40">
        <v>-12.4</v>
      </c>
      <c r="J11" s="40"/>
      <c r="K11" s="40"/>
      <c r="L11" s="40">
        <v>700</v>
      </c>
      <c r="M11" s="40">
        <v>-6555.6379999999999</v>
      </c>
      <c r="N11" s="40"/>
      <c r="O11" s="40"/>
      <c r="P11" s="26">
        <v>-6027.1080599999996</v>
      </c>
      <c r="Q11" s="27"/>
      <c r="R11" s="27"/>
      <c r="S11" s="27"/>
      <c r="T11" s="27"/>
    </row>
    <row r="12" spans="1:20" ht="128.25" x14ac:dyDescent="0.25">
      <c r="A12" s="25" t="s">
        <v>39</v>
      </c>
      <c r="B12" s="40"/>
      <c r="C12" s="40"/>
      <c r="D12" s="40"/>
      <c r="E12" s="40"/>
      <c r="F12" s="40"/>
      <c r="G12" s="40">
        <v>-3.7250000000000001</v>
      </c>
      <c r="H12" s="40"/>
      <c r="I12" s="40"/>
      <c r="J12" s="40"/>
      <c r="K12" s="40"/>
      <c r="L12" s="40"/>
      <c r="M12" s="40"/>
      <c r="N12" s="40"/>
      <c r="O12" s="40"/>
      <c r="P12" s="26">
        <v>-3.7250000000000001</v>
      </c>
      <c r="Q12" s="27"/>
      <c r="R12" s="27"/>
      <c r="S12" s="27"/>
      <c r="T12" s="27"/>
    </row>
    <row r="13" spans="1:20" ht="77.25" x14ac:dyDescent="0.25">
      <c r="A13" s="25" t="s">
        <v>40</v>
      </c>
      <c r="B13" s="40"/>
      <c r="C13" s="40"/>
      <c r="D13" s="40"/>
      <c r="E13" s="40"/>
      <c r="F13" s="40"/>
      <c r="G13" s="40"/>
      <c r="H13" s="40"/>
      <c r="I13" s="40"/>
      <c r="J13" s="40"/>
      <c r="K13" s="40"/>
      <c r="L13" s="40"/>
      <c r="M13" s="40">
        <v>-150</v>
      </c>
      <c r="N13" s="40"/>
      <c r="O13" s="40"/>
      <c r="P13" s="26">
        <v>-150</v>
      </c>
      <c r="Q13" s="27"/>
      <c r="R13" s="27"/>
      <c r="S13" s="27"/>
      <c r="T13" s="27"/>
    </row>
    <row r="14" spans="1:20" ht="115.5" x14ac:dyDescent="0.25">
      <c r="A14" s="25" t="s">
        <v>41</v>
      </c>
      <c r="B14" s="40"/>
      <c r="C14" s="40">
        <v>404</v>
      </c>
      <c r="D14" s="40"/>
      <c r="E14" s="40"/>
      <c r="F14" s="40"/>
      <c r="G14" s="40"/>
      <c r="H14" s="40"/>
      <c r="I14" s="40"/>
      <c r="J14" s="40">
        <v>20</v>
      </c>
      <c r="K14" s="40"/>
      <c r="L14" s="40">
        <v>-6.2670000000000003</v>
      </c>
      <c r="M14" s="40">
        <v>-578.22</v>
      </c>
      <c r="N14" s="40"/>
      <c r="O14" s="40">
        <v>-92.978999999999999</v>
      </c>
      <c r="P14" s="26">
        <v>-253.46600000000001</v>
      </c>
      <c r="Q14" s="27"/>
      <c r="R14" s="27"/>
      <c r="S14" s="27"/>
      <c r="T14" s="27"/>
    </row>
    <row r="15" spans="1:20" ht="115.5" x14ac:dyDescent="0.25">
      <c r="A15" s="25" t="s">
        <v>42</v>
      </c>
      <c r="B15" s="40">
        <v>-5951.4198500000002</v>
      </c>
      <c r="C15" s="40"/>
      <c r="D15" s="40"/>
      <c r="E15" s="40">
        <v>-5359.4669999999996</v>
      </c>
      <c r="F15" s="40"/>
      <c r="G15" s="40"/>
      <c r="H15" s="40"/>
      <c r="I15" s="40"/>
      <c r="J15" s="40">
        <v>-7000</v>
      </c>
      <c r="K15" s="40"/>
      <c r="L15" s="40"/>
      <c r="M15" s="40"/>
      <c r="N15" s="40"/>
      <c r="O15" s="40"/>
      <c r="P15" s="26">
        <v>-18310.886849999999</v>
      </c>
      <c r="Q15" s="27"/>
      <c r="R15" s="27"/>
      <c r="S15" s="27"/>
      <c r="T15" s="27"/>
    </row>
    <row r="16" spans="1:20" ht="64.5" x14ac:dyDescent="0.25">
      <c r="A16" s="25" t="s">
        <v>43</v>
      </c>
      <c r="B16" s="40"/>
      <c r="C16" s="40"/>
      <c r="D16" s="40"/>
      <c r="E16" s="40"/>
      <c r="F16" s="40"/>
      <c r="G16" s="40"/>
      <c r="H16" s="40"/>
      <c r="I16" s="40"/>
      <c r="J16" s="40">
        <v>293.69380000000001</v>
      </c>
      <c r="K16" s="40"/>
      <c r="L16" s="40"/>
      <c r="M16" s="40"/>
      <c r="N16" s="40"/>
      <c r="O16" s="40"/>
      <c r="P16" s="26">
        <v>293.69380000000001</v>
      </c>
      <c r="Q16" s="27"/>
      <c r="R16" s="27"/>
      <c r="S16" s="27"/>
      <c r="T16" s="27"/>
    </row>
    <row r="17" spans="1:20" ht="90" x14ac:dyDescent="0.25">
      <c r="A17" s="25" t="s">
        <v>44</v>
      </c>
      <c r="B17" s="40"/>
      <c r="C17" s="40"/>
      <c r="D17" s="40"/>
      <c r="E17" s="40"/>
      <c r="F17" s="40"/>
      <c r="G17" s="40"/>
      <c r="H17" s="40"/>
      <c r="I17" s="40"/>
      <c r="J17" s="40"/>
      <c r="K17" s="40"/>
      <c r="L17" s="40"/>
      <c r="M17" s="40">
        <v>-63.52664</v>
      </c>
      <c r="N17" s="40"/>
      <c r="O17" s="40"/>
      <c r="P17" s="26">
        <v>-63.52664</v>
      </c>
      <c r="Q17" s="27"/>
      <c r="R17" s="27"/>
      <c r="S17" s="27"/>
      <c r="T17" s="27"/>
    </row>
    <row r="18" spans="1:20" ht="64.5" x14ac:dyDescent="0.25">
      <c r="A18" s="25" t="s">
        <v>45</v>
      </c>
      <c r="B18" s="40">
        <v>377.13745</v>
      </c>
      <c r="C18" s="40"/>
      <c r="D18" s="40"/>
      <c r="E18" s="40"/>
      <c r="F18" s="40"/>
      <c r="G18" s="40"/>
      <c r="H18" s="40"/>
      <c r="I18" s="40"/>
      <c r="J18" s="40"/>
      <c r="K18" s="40"/>
      <c r="L18" s="40"/>
      <c r="M18" s="40"/>
      <c r="N18" s="40"/>
      <c r="O18" s="40"/>
      <c r="P18" s="26">
        <v>377.13745</v>
      </c>
      <c r="Q18" s="27"/>
      <c r="R18" s="27"/>
      <c r="S18" s="27"/>
      <c r="T18" s="27"/>
    </row>
    <row r="19" spans="1:20" ht="102.75" x14ac:dyDescent="0.25">
      <c r="A19" s="25" t="s">
        <v>46</v>
      </c>
      <c r="B19" s="40">
        <v>2560.5615200000002</v>
      </c>
      <c r="C19" s="40"/>
      <c r="D19" s="40"/>
      <c r="E19" s="40"/>
      <c r="F19" s="40"/>
      <c r="G19" s="40"/>
      <c r="H19" s="40"/>
      <c r="I19" s="40"/>
      <c r="J19" s="40"/>
      <c r="K19" s="40"/>
      <c r="L19" s="40"/>
      <c r="M19" s="40"/>
      <c r="N19" s="40"/>
      <c r="O19" s="40"/>
      <c r="P19" s="26">
        <v>2560.5615200000002</v>
      </c>
      <c r="Q19" s="27"/>
      <c r="R19" s="27"/>
      <c r="S19" s="27"/>
      <c r="T19" s="27"/>
    </row>
    <row r="20" spans="1:20" x14ac:dyDescent="0.25">
      <c r="A20" s="33" t="s">
        <v>47</v>
      </c>
      <c r="B20" s="41">
        <v>16771.702499999999</v>
      </c>
      <c r="C20" s="41">
        <v>882.30921999999998</v>
      </c>
      <c r="D20" s="41">
        <v>400</v>
      </c>
      <c r="E20" s="41">
        <v>-5518.5370599999997</v>
      </c>
      <c r="F20" s="41">
        <v>-155</v>
      </c>
      <c r="G20" s="41">
        <v>-3.7250000000000001</v>
      </c>
      <c r="H20" s="41">
        <v>1979.99901</v>
      </c>
      <c r="I20" s="41">
        <v>-12.4</v>
      </c>
      <c r="J20" s="41">
        <v>45516.818099999997</v>
      </c>
      <c r="K20" s="41">
        <v>1911.4</v>
      </c>
      <c r="L20" s="41">
        <v>803.23299999999995</v>
      </c>
      <c r="M20" s="41">
        <v>-7347.3846400000002</v>
      </c>
      <c r="N20" s="41">
        <v>610.74545000000001</v>
      </c>
      <c r="O20" s="41">
        <v>-92.978999999999999</v>
      </c>
      <c r="P20" s="26">
        <v>55746.181579999997</v>
      </c>
      <c r="Q20" s="34"/>
      <c r="R20" s="34"/>
      <c r="S20" s="34"/>
      <c r="T20" s="34"/>
    </row>
    <row r="22" spans="1:20" x14ac:dyDescent="0.25">
      <c r="A22" s="37" t="s">
        <v>30</v>
      </c>
      <c r="B22" s="36">
        <f>Учреждения!B64+'Муниципальные районы'!P20</f>
        <v>306145.57172999997</v>
      </c>
    </row>
    <row r="23" spans="1:20" ht="32.25" customHeight="1" x14ac:dyDescent="0.25">
      <c r="A23" s="37" t="str">
        <f>CONCATENATE("Остатки бюджетных средств на ",C2,"г.")</f>
        <v>Остатки бюджетных средств на 18.11.2016г.</v>
      </c>
      <c r="B23" s="36">
        <v>2859693.5</v>
      </c>
    </row>
  </sheetData>
  <pageMargins left="0.23622047244094491" right="0.23622047244094491" top="0.74803149606299213" bottom="0.74803149606299213" header="0.31496062992125984" footer="0.31496062992125984"/>
  <pageSetup paperSize="9" scale="57"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2016-11-21T21:48:12Z</dcterms:modified>
</cp:coreProperties>
</file>