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68" windowWidth="14808" windowHeight="7956" activeTab="1"/>
  </bookViews>
  <sheets>
    <sheet name="Учреждения" sheetId="1" r:id="rId1"/>
    <sheet name="Муниципальные районы" sheetId="2" r:id="rId2"/>
  </sheets>
  <definedNames>
    <definedName name="EndData">Учреждения!$F$5</definedName>
    <definedName name="EndData1">Учреждения!$F$2</definedName>
    <definedName name="EndData2">'Муниципальные районы'!$A$1</definedName>
    <definedName name="StartData">Учреждения!$F$4</definedName>
    <definedName name="StartData1">Учреждения!$F$1</definedName>
    <definedName name="_xlnm.Print_Titles" localSheetId="1">'Муниципальные районы'!$1:$3</definedName>
    <definedName name="_xlnm.Print_Titles" localSheetId="0">Учреждения!$36:$37</definedName>
    <definedName name="_xlnm.Print_Area" localSheetId="1">'Муниципальные районы'!$A$1:$P$29</definedName>
    <definedName name="_xlnm.Print_Area" localSheetId="0">Учреждения!$A$1:$E$74</definedName>
  </definedNames>
  <calcPr calcId="162913" refMode="R1C1"/>
</workbook>
</file>

<file path=xl/calcChain.xml><?xml version="1.0" encoding="utf-8"?>
<calcChain xmlns="http://schemas.openxmlformats.org/spreadsheetml/2006/main">
  <c r="E8" i="1" l="1"/>
  <c r="E34" i="1"/>
  <c r="E15" i="1"/>
  <c r="E13" i="1"/>
  <c r="E33" i="1"/>
  <c r="E28" i="1"/>
  <c r="E19" i="1"/>
  <c r="E12" i="1"/>
  <c r="E11" i="1"/>
  <c r="E10" i="1"/>
  <c r="E9" i="1" s="1"/>
  <c r="E32" i="1"/>
  <c r="E31" i="1"/>
  <c r="E30" i="1"/>
  <c r="E29" i="1"/>
  <c r="E14" i="1"/>
  <c r="E27" i="1"/>
  <c r="E25" i="1"/>
  <c r="E23" i="1"/>
  <c r="E24" i="1"/>
  <c r="E22" i="1"/>
  <c r="E21" i="1"/>
  <c r="E20" i="1"/>
  <c r="E18" i="1"/>
  <c r="E17" i="1"/>
  <c r="E16" i="1"/>
  <c r="B27" i="2"/>
  <c r="A2" i="2" l="1"/>
  <c r="B2" i="2" s="1"/>
  <c r="C2" i="2" s="1"/>
  <c r="A28" i="2" s="1"/>
  <c r="H1" i="1" l="1"/>
  <c r="A5" i="1" s="1"/>
  <c r="H2" i="1"/>
  <c r="G1" i="1"/>
  <c r="G2" i="1"/>
  <c r="A2" i="1" l="1"/>
</calcChain>
</file>

<file path=xl/sharedStrings.xml><?xml version="1.0" encoding="utf-8"?>
<sst xmlns="http://schemas.openxmlformats.org/spreadsheetml/2006/main" count="115" uniqueCount="113">
  <si>
    <t xml:space="preserve"> Справка о доходах и расходах краевого бюджета</t>
  </si>
  <si>
    <t>тыс.рублей</t>
  </si>
  <si>
    <t>Доходы</t>
  </si>
  <si>
    <t>Собственные доходы</t>
  </si>
  <si>
    <t>Финансовая помощь из федерального бюджета - всего, в том числе:</t>
  </si>
  <si>
    <t>Всего доходов</t>
  </si>
  <si>
    <t>Всего</t>
  </si>
  <si>
    <t xml:space="preserve">в том числе: </t>
  </si>
  <si>
    <t>Оплата труда</t>
  </si>
  <si>
    <t>Начисления на выплаты по оплате труда</t>
  </si>
  <si>
    <t>Меры социальной поддержки отдельных категорий граждан</t>
  </si>
  <si>
    <t>Итого</t>
  </si>
  <si>
    <t>тыс. рублей</t>
  </si>
  <si>
    <t xml:space="preserve">Дотации, субвенции, субсидии и иные межбюджетные трансферты бюджетам муниципальных районов (городских округов) </t>
  </si>
  <si>
    <t>Расходы бюджетополучателей, финансируемые из краевого бюджета</t>
  </si>
  <si>
    <t>Наименование направления  целевой статьи</t>
  </si>
  <si>
    <t>Петропавловск-Камчатский городской округ</t>
  </si>
  <si>
    <t>Елизовский муниципальный район</t>
  </si>
  <si>
    <t>Усть-Камчатский муниципальный район</t>
  </si>
  <si>
    <t>Усть-Большерецкий муниципальный район</t>
  </si>
  <si>
    <t>Соболевский муниципальный район</t>
  </si>
  <si>
    <t>Мильковский муниципальный район</t>
  </si>
  <si>
    <t>Быстринский муниципальный район</t>
  </si>
  <si>
    <t>Алеутский муниципальный район</t>
  </si>
  <si>
    <t>Вилючинский городской округ</t>
  </si>
  <si>
    <t>Городской округ "поселок Палана"</t>
  </si>
  <si>
    <t>Олюторский муниципальный район</t>
  </si>
  <si>
    <t>Карагинский  муниципальный  район</t>
  </si>
  <si>
    <t>Тигильский  муниципальный  район</t>
  </si>
  <si>
    <t>Пенжинский  муниципальный  район</t>
  </si>
  <si>
    <t>Всего расход:</t>
  </si>
  <si>
    <t>Дотации на поддержку мер по обеспечению сбалансированности бюджетов</t>
  </si>
  <si>
    <t>Субсидии местным бюджетам, связанные с выравниванием обеспеченности муниципальных образований в Камчатском крае по реализации ими их расходных обязательств</t>
  </si>
  <si>
    <t>Субсидии местным бюджетам на реализацию мероприятий соответствующей подпрограммы соответствующей государственной программы Камчатского края (за исключением инвестиционных мероприятий и субсидий, которым присвоены отдельные коды)</t>
  </si>
  <si>
    <t>Субсидии местным бюджетам на реализацию инвестиционных  мероприятий соответствующей подпрограммы соответствующей государственной программы Камчатского края</t>
  </si>
  <si>
    <t>Субвенции для осуществления государственных полномочий по опеке и попечительству в Камчатском крае в части расходов на содержание специалистов, осуществляющих деятельность по опеке и попечительству</t>
  </si>
  <si>
    <t>Субвенции для осуществления  государственных полномочий Камчатского края по вопросам предоставления мер социальной поддержки отдельным категориям граждан, проживающим в Камчатском крае, по проезду на автомобильном транспорте общего пользования городского сообщения</t>
  </si>
  <si>
    <t>Субвенции для осуществления  государственных полномочий по опеке и попечительству в Камчатском крае в части  расходов на выплату вознаграждения опекунам совершеннолетних недееспособных граждан, проживающим в Камчатском крае</t>
  </si>
  <si>
    <t>Субвенции для осуществления  государственных полномочий по опеке и попечительству в Камчатском крае в части социальной поддержки детей-сирот и детей, оставшихся без попечения родителей, переданных под опеку или попечительство (за исключением детей-сирот и детей, оставшихся без попечения родителей, переданных под опеку или попечительство, обучающихся в федеральных образовательных организациях), на предоставление дополнительной меры социальной поддержки по содержанию отдельных лиц из числа детей-сирот и детей, оставшихся без попечения родителей, обучающихся в общеобразовательных организациях и ранее находившихся под попечительством, попечителям которых выплачивались денежные средства на их содержание, на выплату ежемесячного вознаграждения приемным родителям, на организацию подготовки лиц, желающих принять на воспитание в свою семью ребенка, оставшегося без попечения родителей</t>
  </si>
  <si>
    <t>Субвенции для осуществления  государственных полномочий Камчатского края по обеспечению государственных гарантий реализации прав на получение общедоступного и бесплатного начального общего, основного общего, среднего общего образования в муниципальных общеобразовательных организациях в Камчатском крае, по обеспечению дополнительного образования детей в муниципальных общеобразовательных организациях в Камчатском крае</t>
  </si>
  <si>
    <t>Субвенции для осуществления  государственных полномочий Камчатского края по предоставлению мер социальной поддержки отдельным категориям граждан в период получения ими образования в муниципальных общеобразовательных организациях в Камчатском крае</t>
  </si>
  <si>
    <t>Субвенции для осуществления  государственных полномочий Камчатского края по выплате ежемесячной доплаты к заработной плате педагогическим работникам, имеющим ученые степени доктора наук, кандидата наук, государственные награды СССР, РСФСР и Российской Федерации, в отдельных муниципальных образовательных организациях в Камчатском крае</t>
  </si>
  <si>
    <t>Субвенции для осуществления  государственных полномочий Камчатского края по обеспечению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и муниципальных общеобразовательных организациях в Камчатском крае</t>
  </si>
  <si>
    <t>Субвенции для осуществления государственных полномочий Камчатского края по вопросам предоставления гражданам субсидий на оплату жилого помещения и коммунальных услуг</t>
  </si>
  <si>
    <t>Субвенции для осуществления  государственных полномочий Камчатского края по выплате вознаграждения за выполнение функций классного руководителя педагогическим работникам муниципальных образовательных организаций в Камчатском крае</t>
  </si>
  <si>
    <t>Субвенции на осуществление  государственных полномочий Камчатского края по организации проведения мероприятий по отлову и содержанию безнадзорных животных в Камчатском крае</t>
  </si>
  <si>
    <t>Иные межбюджетные трансферты на приобретение помещений для реализации программ дошкольного образования</t>
  </si>
  <si>
    <t>Иные межбюджетные трансферты на оснащение средствами обучения и воспитания в соответствии с современными условиями обучения сельского учебного комплекса в с.Усть-Хайрюзово Тигильского муниципального района</t>
  </si>
  <si>
    <t>Субвенции для осуществления государственных полномочий в части расходов на выплату единовременного пособия при передаче ребенка на воспитание в семью в Камчатском крае</t>
  </si>
  <si>
    <t>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</si>
  <si>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Реализация мероприятий по содействию создания в субъектах Российской Федерации новых мест в общеобразовательных организациях</t>
  </si>
  <si>
    <t>Реализация мероприятий федеральной целевой программы "Повышение устойчивости жилых домов, основных объектов и систем жизнеобеспечения в сейсмических районах Российской Федерации на 2009 - 2018 годы" (софинансирование за счет средств краевого бюджета)</t>
  </si>
  <si>
    <t>Всего:</t>
  </si>
  <si>
    <t>15.12.2016</t>
  </si>
  <si>
    <t>Законодательное Собрание Камчатского края</t>
  </si>
  <si>
    <t>Правительство Камчатского края</t>
  </si>
  <si>
    <t>Аппарат Губернатора и Правительства Камчатского края</t>
  </si>
  <si>
    <t>Министерство сельского хозяйства, пищевой и перерабатывающей промышленности Камчатского края</t>
  </si>
  <si>
    <t>Министерство природных ресурсов и экологии Камчатского края</t>
  </si>
  <si>
    <t>Министерство рыбного хозяйства Камчатского края</t>
  </si>
  <si>
    <t>Министерство жилищно-коммунального хозяйства и энергетики Камчатского края</t>
  </si>
  <si>
    <t>Министерство финансов Камчатского края</t>
  </si>
  <si>
    <t>Министерство строительства Камчатского края</t>
  </si>
  <si>
    <t>Министерство образования и науки Камчатского края</t>
  </si>
  <si>
    <t>Министерство здравоохранения Камчатского края</t>
  </si>
  <si>
    <t>Министерство социального развития и труда Камчатского края</t>
  </si>
  <si>
    <t>Министерство культуры Камчатского края</t>
  </si>
  <si>
    <t>Министерство специальных программ и по делам казачества Камчатского края</t>
  </si>
  <si>
    <t>Агентство по информатизации и связи Камчатского края</t>
  </si>
  <si>
    <t>Министерство имущественных и земельных отношений Камчатского края</t>
  </si>
  <si>
    <t>Агентство записи актов гражданского состояния Камчатского края</t>
  </si>
  <si>
    <t>Агентство по делам архивов Камчатского края</t>
  </si>
  <si>
    <t>Агентство по занятости населения и миграционной политике Камчатского края</t>
  </si>
  <si>
    <t>Агентство по ветеринарии Камчатского края</t>
  </si>
  <si>
    <t>Министерство транспорта и дорожного строительства Камчатского края</t>
  </si>
  <si>
    <t>Агентство по обеспечению деятельности мировых судей Камчатского края</t>
  </si>
  <si>
    <t>Инспекция государственного технического надзора Камчатского края</t>
  </si>
  <si>
    <t>Инспекция государственного строительного надзора Камчатского края</t>
  </si>
  <si>
    <t>Государственная жилищная инспекция Камчатского края</t>
  </si>
  <si>
    <t>Избирательная комиссия Камчатского края</t>
  </si>
  <si>
    <t>Министерство экономического развития и торговли Камчатского края</t>
  </si>
  <si>
    <t>Палата Уполномоченных в Камчатском крае</t>
  </si>
  <si>
    <t>Агентство лесного хозяйства и охраны животного мира Камчатского края</t>
  </si>
  <si>
    <t>Агентство по туризму и внешним связям Камчатского края</t>
  </si>
  <si>
    <t>администрация Корякского округа</t>
  </si>
  <si>
    <t>Министерство территориального развития Камчатского края</t>
  </si>
  <si>
    <t>Агентство инвестиций и предпринимательства Камчатского края</t>
  </si>
  <si>
    <t>Агентство по обращению с отходами Камчатского края</t>
  </si>
  <si>
    <t>ИТОГО</t>
  </si>
  <si>
    <t>09.12.2016</t>
  </si>
  <si>
    <t>Единая субвенция бюджетам субъектов Российской Федерации</t>
  </si>
  <si>
    <t>Субвенции бюджетам субъектов Российской Федерации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 медицинскими изделиями по рецептам на медицинские изделия, а также специализированными продуктами лечебного питания для детей-инвалидов</t>
  </si>
  <si>
    <t>Субвенции бюджетам субъектов Российской Федерации на оплату жилищно-коммунальных услуг отдельным категориям граждан</t>
  </si>
  <si>
    <t>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t>
  </si>
  <si>
    <t>Субсидии бюджетам субъектов Российской Федерации на софинансирование капитальных вложений в объекты государственной (муниципальной) собственности</t>
  </si>
  <si>
    <t>Субвенции бюджетам субъектов Российской Федерации на осуществление отдельных полномочий в области лесных отношений</t>
  </si>
  <si>
    <t>Субсидии бюджетам субъектов Российской Федерации на 1 килограмм реализованного и (или) отгруженного на собственную переработку молока</t>
  </si>
  <si>
    <t>Дотации бюджетам субъектов Российской Федерации на выравнивание бюджетной обеспеченности</t>
  </si>
  <si>
    <t>Субсидии на реализацию мероприятий по содействию создания в субъектах Российской Федерации новых мест в общеобразовательных организациях</t>
  </si>
  <si>
    <t>Субвенции бюджетам субъектов Российской Федерации на осуществление переданного полномочия Российской Федерации по осуществлению ежегодной денежной выплаты лицам, награжденным нагрудным знаком "Почетный донор России"</t>
  </si>
  <si>
    <t>Субвенции бюджетам субъектов Российской Федерации на выплаты инвалидам компенсаций страховых премий по договорам обязательного страхования гражданской ответственности владельцев транспортных средств</t>
  </si>
  <si>
    <t>Субвенции бюджетам субъектов Российской Федерации на выплату государственных пособий лицам, не подлежащим обязательному социальному страхованию на случай временной нетрудоспособности и в связи с материнством, и лицам, уволенным в связи с ликвидацией организаций (прекращением деятельности, полномочий физическими лицами)</t>
  </si>
  <si>
    <t>Субвенции бюджетам субъектов Российской Федерации на осуществление переданных полномочий Российской Федерации по предоставлению отдельных мер социальной поддержки граждан, подвергшихся воздействию радиации</t>
  </si>
  <si>
    <t>Межбюджетные трансферты, передаваемые бюджетам субъектов Российской Федерации на выплату региональной доплаты к пенсии</t>
  </si>
  <si>
    <t>Межбюджетные трансферты, передаваемые бюджетам субъектов Российской Федерации на финансовое обеспечение мероприятий по временному социально-бытовому обустройству лиц, вынужденно покинувших территорию Украины и находящихся в пунктах временного размещения</t>
  </si>
  <si>
    <t>Субсидии бюджетам субъектов Российской Федерации на осуществление ежемесячной денежной выплаты, назначаемой в случае рождения третьего ребенка или последующих детей до достижения ребенком возраста трех лет</t>
  </si>
  <si>
    <t>Дотации бюджетам субъектов Российской Федерации на поддержку мер по обеспечению сбалансированности бюджетов</t>
  </si>
  <si>
    <t>Субсидии бюджетам субъектов Российской Федерации на реализацию мероприятий, предусмотренных региональной программой переселения, включенной в Государственную программу по оказанию содействия добровольному переселению в Российскую Федерацию соотечественников, проживающих за рубежом</t>
  </si>
  <si>
    <t>Субсидии бюджетам субъектов Российской Федерации на реализацию федеральных целевых программ</t>
  </si>
  <si>
    <t>Субвенции бюджетам субъектов Российской Федерации на составление (изменение) списков кандидатов в присяжные заседатели федеральных судов общей юрисдикции в Российской Федерации</t>
  </si>
  <si>
    <t>Межбюджетные трансферты, передаваемые бюджетам субъектов Российской Федерации на содержание членов Совета Федерации и их помощников</t>
  </si>
  <si>
    <t>Субвенции бюджетам субъектов Российской Федерации на проведение Всероссийской сельскохозяйственной переписи в 2016 году</t>
  </si>
  <si>
    <t xml:space="preserve">Субсидии бюджетам субъектов Российской Федерации на софинансирование региональных программ повышения мобильности трудовых ресурсов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</si>
</sst>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20" x14ac:knownFonts="1">
    <font>
      <sz val="11"/>
      <color theme="1"/>
      <name val="Calibri"/>
      <family val="2"/>
      <scheme val="minor"/>
    </font>
    <font>
      <b/>
      <sz val="12"/>
      <name val="Times New Roman"/>
      <family val="1"/>
      <charset val="204"/>
    </font>
    <font>
      <b/>
      <sz val="11"/>
      <name val="Times New Roman"/>
      <family val="1"/>
      <charset val="204"/>
    </font>
    <font>
      <sz val="11"/>
      <name val="Times New Roman"/>
      <family val="1"/>
      <charset val="204"/>
    </font>
    <font>
      <sz val="9"/>
      <name val="Times New Roman"/>
      <family val="1"/>
      <charset val="204"/>
    </font>
    <font>
      <b/>
      <sz val="10"/>
      <name val="Times New Roman"/>
      <family val="1"/>
      <charset val="204"/>
    </font>
    <font>
      <sz val="10"/>
      <name val="Times New Roman"/>
      <family val="1"/>
      <charset val="204"/>
    </font>
    <font>
      <b/>
      <sz val="10"/>
      <name val="Times New Roman"/>
      <family val="1"/>
    </font>
    <font>
      <sz val="10"/>
      <color theme="1"/>
      <name val="Calibri"/>
      <family val="2"/>
      <scheme val="minor"/>
    </font>
    <font>
      <sz val="11"/>
      <color theme="1"/>
      <name val="Times New Roman"/>
      <family val="1"/>
    </font>
    <font>
      <sz val="10"/>
      <name val="Times New Roman"/>
      <family val="1"/>
    </font>
    <font>
      <sz val="12"/>
      <color theme="1"/>
      <name val="Times New Roman"/>
      <family val="1"/>
    </font>
    <font>
      <b/>
      <sz val="12"/>
      <name val="Times New Roman"/>
      <family val="1"/>
    </font>
    <font>
      <sz val="11"/>
      <color theme="0" tint="-0.34998626667073579"/>
      <name val="Calibri"/>
      <family val="2"/>
      <scheme val="minor"/>
    </font>
    <font>
      <b/>
      <sz val="10"/>
      <color theme="1"/>
      <name val="Calibri"/>
      <family val="2"/>
      <scheme val="minor"/>
    </font>
    <font>
      <b/>
      <sz val="11"/>
      <color theme="1"/>
      <name val="Times New Roman"/>
      <family val="1"/>
      <charset val="204"/>
    </font>
    <font>
      <b/>
      <sz val="11"/>
      <color theme="1"/>
      <name val="Calibri"/>
      <family val="2"/>
      <charset val="204"/>
      <scheme val="minor"/>
    </font>
    <font>
      <sz val="12"/>
      <color theme="0"/>
      <name val="Times New Roman"/>
      <family val="1"/>
    </font>
    <font>
      <sz val="11"/>
      <color theme="0"/>
      <name val="Calibri"/>
      <family val="2"/>
      <scheme val="minor"/>
    </font>
    <font>
      <b/>
      <sz val="9"/>
      <color theme="0"/>
      <name val="Times New Roman"/>
      <family val="1"/>
      <charset val="204"/>
    </font>
  </fonts>
  <fills count="3">
    <fill>
      <patternFill patternType="none"/>
    </fill>
    <fill>
      <patternFill patternType="gray125"/>
    </fill>
    <fill>
      <patternFill patternType="solid">
        <fgColor indexed="9"/>
        <bgColor indexed="64"/>
      </patternFill>
    </fill>
  </fills>
  <borders count="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58">
    <xf numFmtId="0" fontId="0" fillId="0" borderId="0" xfId="0"/>
    <xf numFmtId="0" fontId="2" fillId="0" borderId="0" xfId="0" applyFont="1" applyAlignment="1">
      <alignment wrapText="1"/>
    </xf>
    <xf numFmtId="0" fontId="2" fillId="0" borderId="0" xfId="0" applyFont="1" applyAlignment="1">
      <alignment horizontal="center" wrapText="1"/>
    </xf>
    <xf numFmtId="0" fontId="3" fillId="0" borderId="0" xfId="0" applyFont="1" applyAlignment="1">
      <alignment wrapText="1"/>
    </xf>
    <xf numFmtId="0" fontId="3" fillId="0" borderId="0" xfId="0" applyFont="1" applyBorder="1" applyAlignment="1"/>
    <xf numFmtId="0" fontId="3" fillId="0" borderId="0" xfId="0" applyFont="1"/>
    <xf numFmtId="0" fontId="3" fillId="0" borderId="0" xfId="0" applyFont="1" applyBorder="1"/>
    <xf numFmtId="0" fontId="4" fillId="0" borderId="0" xfId="0" applyFont="1" applyBorder="1" applyAlignment="1">
      <alignment horizontal="right"/>
    </xf>
    <xf numFmtId="164" fontId="5" fillId="2" borderId="4" xfId="0" applyNumberFormat="1" applyFont="1" applyFill="1" applyBorder="1" applyAlignment="1"/>
    <xf numFmtId="164" fontId="3" fillId="0" borderId="4" xfId="0" applyNumberFormat="1" applyFont="1" applyFill="1" applyBorder="1" applyAlignment="1">
      <alignment horizontal="right" wrapText="1"/>
    </xf>
    <xf numFmtId="0" fontId="3" fillId="0" borderId="0" xfId="0" applyFont="1" applyFill="1" applyBorder="1" applyAlignment="1">
      <alignment wrapText="1"/>
    </xf>
    <xf numFmtId="0" fontId="3" fillId="0" borderId="0" xfId="0" applyFont="1" applyBorder="1" applyAlignment="1">
      <alignment wrapText="1"/>
    </xf>
    <xf numFmtId="164" fontId="3" fillId="0" borderId="0" xfId="0" applyNumberFormat="1" applyFont="1" applyFill="1" applyBorder="1" applyAlignment="1">
      <alignment horizontal="right" wrapText="1"/>
    </xf>
    <xf numFmtId="164" fontId="2" fillId="0" borderId="4" xfId="0" applyNumberFormat="1" applyFont="1" applyFill="1" applyBorder="1" applyAlignment="1">
      <alignment horizontal="right" wrapText="1"/>
    </xf>
    <xf numFmtId="164" fontId="3" fillId="0" borderId="4" xfId="0" applyNumberFormat="1" applyFont="1" applyFill="1" applyBorder="1" applyAlignment="1">
      <alignment horizontal="right" vertical="center" wrapText="1"/>
    </xf>
    <xf numFmtId="0" fontId="2" fillId="0" borderId="0" xfId="0" applyFont="1" applyFill="1" applyBorder="1" applyAlignment="1">
      <alignment wrapText="1"/>
    </xf>
    <xf numFmtId="0" fontId="2" fillId="0" borderId="0" xfId="0" applyFont="1" applyFill="1" applyBorder="1" applyAlignment="1">
      <alignment horizontal="left" wrapText="1"/>
    </xf>
    <xf numFmtId="0" fontId="3" fillId="0" borderId="0" xfId="0" applyFont="1" applyFill="1" applyBorder="1"/>
    <xf numFmtId="0" fontId="3" fillId="0" borderId="4" xfId="0" applyFont="1" applyFill="1" applyBorder="1" applyAlignment="1">
      <alignment horizontal="center" vertical="top" wrapText="1"/>
    </xf>
    <xf numFmtId="164" fontId="3" fillId="0" borderId="4" xfId="0" applyNumberFormat="1" applyFont="1" applyBorder="1" applyAlignment="1">
      <alignment horizontal="right" vertical="center" wrapText="1"/>
    </xf>
    <xf numFmtId="164" fontId="2" fillId="0" borderId="4" xfId="0" applyNumberFormat="1" applyFont="1" applyBorder="1" applyAlignment="1">
      <alignment horizontal="right" vertical="center" wrapText="1"/>
    </xf>
    <xf numFmtId="49" fontId="3" fillId="0" borderId="4" xfId="0" applyNumberFormat="1" applyFont="1" applyBorder="1" applyAlignment="1">
      <alignment horizontal="left" vertical="center" wrapText="1"/>
    </xf>
    <xf numFmtId="14" fontId="0" fillId="0" borderId="0" xfId="0" applyNumberFormat="1"/>
    <xf numFmtId="49" fontId="2" fillId="0" borderId="4" xfId="0" applyNumberFormat="1" applyFont="1" applyBorder="1" applyAlignment="1">
      <alignment horizontal="left" vertical="center" wrapText="1"/>
    </xf>
    <xf numFmtId="164" fontId="7" fillId="2" borderId="4" xfId="0" applyNumberFormat="1" applyFont="1" applyFill="1" applyBorder="1" applyAlignment="1">
      <alignment horizontal="center" vertical="center" wrapText="1"/>
    </xf>
    <xf numFmtId="49" fontId="6" fillId="2" borderId="4" xfId="0" applyNumberFormat="1" applyFont="1" applyFill="1" applyBorder="1" applyAlignment="1">
      <alignment horizontal="left" wrapText="1"/>
    </xf>
    <xf numFmtId="164" fontId="7" fillId="2" borderId="4" xfId="0" applyNumberFormat="1" applyFont="1" applyFill="1" applyBorder="1" applyAlignment="1">
      <alignment horizontal="right" vertical="center" wrapText="1"/>
    </xf>
    <xf numFmtId="0" fontId="8" fillId="0" borderId="0" xfId="0" applyFont="1"/>
    <xf numFmtId="0" fontId="9" fillId="0" borderId="0" xfId="0" applyFont="1"/>
    <xf numFmtId="0" fontId="11" fillId="0" borderId="0" xfId="0" applyFont="1"/>
    <xf numFmtId="0" fontId="12" fillId="2" borderId="0" xfId="0" applyFont="1" applyFill="1" applyBorder="1" applyAlignment="1"/>
    <xf numFmtId="0" fontId="13" fillId="0" borderId="0" xfId="0" applyNumberFormat="1" applyFont="1"/>
    <xf numFmtId="0" fontId="13" fillId="0" borderId="0" xfId="0" applyFont="1"/>
    <xf numFmtId="49" fontId="5" fillId="2" borderId="4" xfId="0" applyNumberFormat="1" applyFont="1" applyFill="1" applyBorder="1" applyAlignment="1">
      <alignment horizontal="left" wrapText="1"/>
    </xf>
    <xf numFmtId="0" fontId="14" fillId="0" borderId="0" xfId="0" applyFont="1"/>
    <xf numFmtId="0" fontId="15" fillId="0" borderId="4" xfId="0" applyFont="1" applyBorder="1" applyAlignment="1">
      <alignment horizontal="center" vertical="center" wrapText="1"/>
    </xf>
    <xf numFmtId="164" fontId="16" fillId="0" borderId="4" xfId="0" applyNumberFormat="1" applyFont="1" applyBorder="1"/>
    <xf numFmtId="0" fontId="16" fillId="0" borderId="4" xfId="0" applyFont="1" applyBorder="1" applyAlignment="1">
      <alignment wrapText="1"/>
    </xf>
    <xf numFmtId="0" fontId="18" fillId="0" borderId="0" xfId="0" applyFont="1"/>
    <xf numFmtId="164" fontId="10" fillId="2" borderId="4" xfId="0" applyNumberFormat="1" applyFont="1" applyFill="1" applyBorder="1" applyAlignment="1">
      <alignment vertical="center" wrapText="1"/>
    </xf>
    <xf numFmtId="164" fontId="3" fillId="2" borderId="4" xfId="0" applyNumberFormat="1" applyFont="1" applyFill="1" applyBorder="1" applyAlignment="1">
      <alignment horizontal="right" wrapText="1"/>
    </xf>
    <xf numFmtId="164" fontId="2" fillId="2" borderId="4" xfId="0" applyNumberFormat="1" applyFont="1" applyFill="1" applyBorder="1" applyAlignment="1">
      <alignment horizontal="right" wrapText="1"/>
    </xf>
    <xf numFmtId="164" fontId="10" fillId="2" borderId="4" xfId="0" applyNumberFormat="1" applyFont="1" applyFill="1" applyBorder="1" applyAlignment="1">
      <alignment horizontal="center" vertical="center" wrapText="1"/>
    </xf>
    <xf numFmtId="14" fontId="17" fillId="0" borderId="0" xfId="0" applyNumberFormat="1" applyFont="1"/>
    <xf numFmtId="0" fontId="19" fillId="2" borderId="0" xfId="0" applyFont="1" applyFill="1" applyBorder="1" applyAlignment="1"/>
    <xf numFmtId="0" fontId="1" fillId="0" borderId="0" xfId="0" applyFont="1" applyAlignment="1">
      <alignment horizontal="center" wrapText="1"/>
    </xf>
    <xf numFmtId="0" fontId="2" fillId="0" borderId="1" xfId="0" applyNumberFormat="1" applyFont="1" applyFill="1" applyBorder="1" applyAlignment="1">
      <alignment horizontal="left" wrapText="1"/>
    </xf>
    <xf numFmtId="0" fontId="2" fillId="0" borderId="2" xfId="0" applyNumberFormat="1" applyFont="1" applyFill="1" applyBorder="1" applyAlignment="1">
      <alignment horizontal="left" wrapText="1"/>
    </xf>
    <xf numFmtId="0" fontId="2" fillId="0" borderId="3" xfId="0" applyNumberFormat="1" applyFont="1" applyFill="1" applyBorder="1" applyAlignment="1">
      <alignment horizontal="left" wrapText="1"/>
    </xf>
    <xf numFmtId="164" fontId="2" fillId="0" borderId="4" xfId="0" applyNumberFormat="1" applyFont="1" applyFill="1" applyBorder="1" applyAlignment="1">
      <alignment horizontal="left" wrapText="1"/>
    </xf>
    <xf numFmtId="0" fontId="3" fillId="0" borderId="4" xfId="0" applyFont="1" applyFill="1" applyBorder="1" applyAlignment="1">
      <alignment horizontal="left"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165" fontId="2" fillId="0" borderId="4" xfId="0" applyNumberFormat="1" applyFont="1" applyFill="1" applyBorder="1" applyAlignment="1">
      <alignment horizontal="center" vertical="center"/>
    </xf>
    <xf numFmtId="165" fontId="2" fillId="0" borderId="4" xfId="0" applyNumberFormat="1" applyFont="1" applyFill="1" applyBorder="1" applyAlignment="1">
      <alignment horizontal="left" vertical="center" wrapText="1"/>
    </xf>
    <xf numFmtId="0" fontId="2" fillId="0" borderId="4" xfId="0" applyFont="1" applyFill="1" applyBorder="1" applyAlignment="1">
      <alignment horizontal="left"/>
    </xf>
    <xf numFmtId="0" fontId="3" fillId="0" borderId="4" xfId="0" applyFont="1" applyBorder="1" applyAlignment="1">
      <alignment horizontal="left"/>
    </xf>
    <xf numFmtId="0" fontId="3" fillId="0" borderId="4" xfId="0" applyFont="1" applyBorder="1" applyAlignment="1">
      <alignment horizontal="left"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view="pageBreakPreview" topLeftCell="A31" zoomScaleNormal="100" zoomScaleSheetLayoutView="100" workbookViewId="0">
      <selection activeCell="E9" sqref="E9"/>
    </sheetView>
  </sheetViews>
  <sheetFormatPr defaultRowHeight="14.4" x14ac:dyDescent="0.3"/>
  <cols>
    <col min="1" max="1" width="69.33203125" customWidth="1"/>
    <col min="2" max="2" width="13.88671875" customWidth="1"/>
    <col min="3" max="4" width="14.44140625" customWidth="1"/>
    <col min="5" max="5" width="12.44140625" customWidth="1"/>
    <col min="6" max="6" width="12.5546875" customWidth="1"/>
    <col min="7" max="7" width="16" bestFit="1" customWidth="1"/>
    <col min="9" max="9" width="10.109375" bestFit="1" customWidth="1"/>
  </cols>
  <sheetData>
    <row r="1" spans="1:9" ht="15.6" x14ac:dyDescent="0.3">
      <c r="A1" s="45" t="s">
        <v>0</v>
      </c>
      <c r="B1" s="45"/>
      <c r="C1" s="45"/>
      <c r="D1" s="45"/>
      <c r="E1" s="45"/>
      <c r="F1" s="31" t="s">
        <v>89</v>
      </c>
      <c r="G1" s="32" t="str">
        <f>TEXT(F1,"[$-FC19]ДД ММММ")</f>
        <v>09 декабря</v>
      </c>
      <c r="H1" s="32" t="str">
        <f>TEXT(F1,"[$-FC19]ДД.ММ.ГГГ \г")</f>
        <v>09.12.2016 г</v>
      </c>
    </row>
    <row r="2" spans="1:9" ht="15.6" x14ac:dyDescent="0.3">
      <c r="A2" s="45" t="str">
        <f>CONCATENATE("с ",G1," по ",G2,"ода")</f>
        <v>с 09 декабря по 15 декабря 2016 года</v>
      </c>
      <c r="B2" s="45"/>
      <c r="C2" s="45"/>
      <c r="D2" s="45"/>
      <c r="E2" s="45"/>
      <c r="F2" s="31" t="s">
        <v>53</v>
      </c>
      <c r="G2" s="32" t="str">
        <f>TEXT(F2,"[$-FC19]ДД ММММ ГГГ \г")</f>
        <v>15 декабря 2016 г</v>
      </c>
      <c r="H2" s="32" t="str">
        <f>TEXT(F2,"[$-FC19]ДД.ММ.ГГГ \г")</f>
        <v>15.12.2016 г</v>
      </c>
      <c r="I2" s="22"/>
    </row>
    <row r="3" spans="1:9" x14ac:dyDescent="0.3">
      <c r="A3" s="1"/>
      <c r="B3" s="2"/>
      <c r="C3" s="2"/>
      <c r="D3" s="2"/>
      <c r="E3" s="3"/>
    </row>
    <row r="4" spans="1:9" x14ac:dyDescent="0.3">
      <c r="A4" s="4"/>
      <c r="B4" s="5"/>
      <c r="C4" s="5"/>
      <c r="D4" s="6"/>
      <c r="E4" s="7" t="s">
        <v>1</v>
      </c>
    </row>
    <row r="5" spans="1:9" x14ac:dyDescent="0.3">
      <c r="A5" s="46" t="str">
        <f>CONCATENATE("Остатки средств на ",H1,".")</f>
        <v>Остатки средств на 09.12.2016 г.</v>
      </c>
      <c r="B5" s="47"/>
      <c r="C5" s="47"/>
      <c r="D5" s="48"/>
      <c r="E5" s="8">
        <v>218849.2</v>
      </c>
      <c r="F5" s="22"/>
    </row>
    <row r="6" spans="1:9" x14ac:dyDescent="0.3">
      <c r="A6" s="10"/>
      <c r="B6" s="11"/>
      <c r="C6" s="11"/>
      <c r="D6" s="11"/>
      <c r="E6" s="12"/>
    </row>
    <row r="7" spans="1:9" x14ac:dyDescent="0.3">
      <c r="A7" s="55" t="s">
        <v>2</v>
      </c>
      <c r="B7" s="56"/>
      <c r="C7" s="56"/>
      <c r="D7" s="56"/>
      <c r="E7" s="13"/>
    </row>
    <row r="8" spans="1:9" x14ac:dyDescent="0.3">
      <c r="A8" s="50" t="s">
        <v>3</v>
      </c>
      <c r="B8" s="56"/>
      <c r="C8" s="56"/>
      <c r="D8" s="56"/>
      <c r="E8" s="9">
        <f>E34-E9</f>
        <v>482520.89030000102</v>
      </c>
    </row>
    <row r="9" spans="1:9" x14ac:dyDescent="0.3">
      <c r="A9" s="57" t="s">
        <v>4</v>
      </c>
      <c r="B9" s="56"/>
      <c r="C9" s="56"/>
      <c r="D9" s="56"/>
      <c r="E9" s="14">
        <f>SUM(E10:E33)</f>
        <v>3115569.6399999992</v>
      </c>
    </row>
    <row r="10" spans="1:9" x14ac:dyDescent="0.3">
      <c r="A10" s="57" t="s">
        <v>90</v>
      </c>
      <c r="B10" s="56"/>
      <c r="C10" s="56"/>
      <c r="D10" s="56"/>
      <c r="E10" s="14">
        <f>1.2+101.1+132.34+739.4</f>
        <v>974.04</v>
      </c>
    </row>
    <row r="11" spans="1:9" ht="57" customHeight="1" x14ac:dyDescent="0.3">
      <c r="A11" s="57" t="s">
        <v>91</v>
      </c>
      <c r="B11" s="56"/>
      <c r="C11" s="56"/>
      <c r="D11" s="56"/>
      <c r="E11" s="14">
        <f>4197.8+116.4+8878.1</f>
        <v>13192.3</v>
      </c>
    </row>
    <row r="12" spans="1:9" ht="28.2" customHeight="1" x14ac:dyDescent="0.3">
      <c r="A12" s="57" t="s">
        <v>92</v>
      </c>
      <c r="B12" s="56"/>
      <c r="C12" s="56"/>
      <c r="D12" s="56"/>
      <c r="E12" s="14">
        <f>339.2+11342.4+9956.7+964.6+3386</f>
        <v>25988.9</v>
      </c>
    </row>
    <row r="13" spans="1:9" ht="27.6" customHeight="1" x14ac:dyDescent="0.3">
      <c r="A13" s="57" t="s">
        <v>93</v>
      </c>
      <c r="B13" s="56"/>
      <c r="C13" s="56"/>
      <c r="D13" s="56"/>
      <c r="E13" s="14">
        <f>903.7+642.8+321.8+169.3+891.5</f>
        <v>2929.1</v>
      </c>
    </row>
    <row r="14" spans="1:9" ht="28.8" customHeight="1" x14ac:dyDescent="0.3">
      <c r="A14" s="57" t="s">
        <v>94</v>
      </c>
      <c r="B14" s="56"/>
      <c r="C14" s="56"/>
      <c r="D14" s="56"/>
      <c r="E14" s="14">
        <f>2.7+4020.3+12137.1</f>
        <v>16160.1</v>
      </c>
    </row>
    <row r="15" spans="1:9" ht="30" customHeight="1" x14ac:dyDescent="0.3">
      <c r="A15" s="57" t="s">
        <v>95</v>
      </c>
      <c r="B15" s="56"/>
      <c r="C15" s="56"/>
      <c r="D15" s="56"/>
      <c r="E15" s="14">
        <f>1304.5+72.4+440.4+41.5+549</f>
        <v>2407.8000000000002</v>
      </c>
    </row>
    <row r="16" spans="1:9" ht="30" customHeight="1" x14ac:dyDescent="0.3">
      <c r="A16" s="57" t="s">
        <v>96</v>
      </c>
      <c r="B16" s="56"/>
      <c r="C16" s="56"/>
      <c r="D16" s="56"/>
      <c r="E16" s="14">
        <f>748.5</f>
        <v>748.5</v>
      </c>
    </row>
    <row r="17" spans="1:5" x14ac:dyDescent="0.3">
      <c r="A17" s="57" t="s">
        <v>97</v>
      </c>
      <c r="B17" s="56"/>
      <c r="C17" s="56"/>
      <c r="D17" s="56"/>
      <c r="E17" s="14">
        <f>2839901.5</f>
        <v>2839901.5</v>
      </c>
    </row>
    <row r="18" spans="1:5" ht="30" customHeight="1" x14ac:dyDescent="0.3">
      <c r="A18" s="57" t="s">
        <v>98</v>
      </c>
      <c r="B18" s="56"/>
      <c r="C18" s="56"/>
      <c r="D18" s="56"/>
      <c r="E18" s="14">
        <f>1340.3</f>
        <v>1340.3</v>
      </c>
    </row>
    <row r="19" spans="1:5" ht="30.6" customHeight="1" x14ac:dyDescent="0.3">
      <c r="A19" s="57" t="s">
        <v>99</v>
      </c>
      <c r="B19" s="56"/>
      <c r="C19" s="56"/>
      <c r="D19" s="56"/>
      <c r="E19" s="14">
        <f>49.5+12.4</f>
        <v>61.9</v>
      </c>
    </row>
    <row r="20" spans="1:5" ht="29.4" customHeight="1" x14ac:dyDescent="0.3">
      <c r="A20" s="57" t="s">
        <v>100</v>
      </c>
      <c r="B20" s="56"/>
      <c r="C20" s="56"/>
      <c r="D20" s="56"/>
      <c r="E20" s="14">
        <f>3.8</f>
        <v>3.8</v>
      </c>
    </row>
    <row r="21" spans="1:5" ht="40.200000000000003" customHeight="1" x14ac:dyDescent="0.3">
      <c r="A21" s="57" t="s">
        <v>101</v>
      </c>
      <c r="B21" s="56"/>
      <c r="C21" s="56"/>
      <c r="D21" s="56"/>
      <c r="E21" s="14">
        <f>420.8</f>
        <v>420.8</v>
      </c>
    </row>
    <row r="22" spans="1:5" ht="30.6" customHeight="1" x14ac:dyDescent="0.3">
      <c r="A22" s="57" t="s">
        <v>102</v>
      </c>
      <c r="B22" s="56"/>
      <c r="C22" s="56"/>
      <c r="D22" s="56"/>
      <c r="E22" s="14">
        <f>1.1</f>
        <v>1.1000000000000001</v>
      </c>
    </row>
    <row r="23" spans="1:5" ht="28.8" customHeight="1" x14ac:dyDescent="0.3">
      <c r="A23" s="57" t="s">
        <v>103</v>
      </c>
      <c r="B23" s="56"/>
      <c r="C23" s="56"/>
      <c r="D23" s="56"/>
      <c r="E23" s="14">
        <f>12586.6+29651.6</f>
        <v>42238.2</v>
      </c>
    </row>
    <row r="24" spans="1:5" ht="42" customHeight="1" x14ac:dyDescent="0.3">
      <c r="A24" s="57" t="s">
        <v>104</v>
      </c>
      <c r="B24" s="56"/>
      <c r="C24" s="56"/>
      <c r="D24" s="56"/>
      <c r="E24" s="14">
        <f>1681.3</f>
        <v>1681.3</v>
      </c>
    </row>
    <row r="25" spans="1:5" ht="19.2" customHeight="1" x14ac:dyDescent="0.3">
      <c r="A25" s="57" t="s">
        <v>106</v>
      </c>
      <c r="B25" s="56"/>
      <c r="C25" s="56"/>
      <c r="D25" s="56"/>
      <c r="E25" s="14">
        <f>163830.7</f>
        <v>163830.70000000001</v>
      </c>
    </row>
    <row r="26" spans="1:5" ht="33" customHeight="1" x14ac:dyDescent="0.3">
      <c r="A26" s="57" t="s">
        <v>105</v>
      </c>
      <c r="B26" s="56"/>
      <c r="C26" s="56"/>
      <c r="D26" s="56"/>
      <c r="E26" s="14">
        <v>3219.9</v>
      </c>
    </row>
    <row r="27" spans="1:5" ht="30.6" customHeight="1" x14ac:dyDescent="0.3">
      <c r="A27" s="57" t="s">
        <v>98</v>
      </c>
      <c r="B27" s="56"/>
      <c r="C27" s="56"/>
      <c r="D27" s="56"/>
      <c r="E27" s="14">
        <f>621.8</f>
        <v>621.79999999999995</v>
      </c>
    </row>
    <row r="28" spans="1:5" ht="42" customHeight="1" x14ac:dyDescent="0.3">
      <c r="A28" s="57" t="s">
        <v>107</v>
      </c>
      <c r="B28" s="56"/>
      <c r="C28" s="56"/>
      <c r="D28" s="56"/>
      <c r="E28" s="14">
        <f>38.5+6.1</f>
        <v>44.6</v>
      </c>
    </row>
    <row r="29" spans="1:5" ht="18" customHeight="1" x14ac:dyDescent="0.3">
      <c r="A29" s="57" t="s">
        <v>108</v>
      </c>
      <c r="B29" s="56"/>
      <c r="C29" s="56"/>
      <c r="D29" s="56"/>
      <c r="E29" s="14">
        <f>28.4</f>
        <v>28.4</v>
      </c>
    </row>
    <row r="30" spans="1:5" ht="28.2" customHeight="1" x14ac:dyDescent="0.3">
      <c r="A30" s="57" t="s">
        <v>109</v>
      </c>
      <c r="B30" s="56"/>
      <c r="C30" s="56"/>
      <c r="D30" s="56"/>
      <c r="E30" s="14">
        <f>219</f>
        <v>219</v>
      </c>
    </row>
    <row r="31" spans="1:5" ht="29.4" customHeight="1" x14ac:dyDescent="0.3">
      <c r="A31" s="57" t="s">
        <v>110</v>
      </c>
      <c r="B31" s="56"/>
      <c r="C31" s="56"/>
      <c r="D31" s="56"/>
      <c r="E31" s="14">
        <f>188.3</f>
        <v>188.3</v>
      </c>
    </row>
    <row r="32" spans="1:5" ht="30.6" customHeight="1" x14ac:dyDescent="0.3">
      <c r="A32" s="57" t="s">
        <v>111</v>
      </c>
      <c r="B32" s="56"/>
      <c r="C32" s="56"/>
      <c r="D32" s="56"/>
      <c r="E32" s="14">
        <f>-789</f>
        <v>-789</v>
      </c>
    </row>
    <row r="33" spans="1:5" ht="29.4" customHeight="1" x14ac:dyDescent="0.3">
      <c r="A33" s="57" t="s">
        <v>112</v>
      </c>
      <c r="B33" s="56"/>
      <c r="C33" s="56"/>
      <c r="D33" s="56"/>
      <c r="E33" s="14">
        <f>156.3</f>
        <v>156.30000000000001</v>
      </c>
    </row>
    <row r="34" spans="1:5" x14ac:dyDescent="0.3">
      <c r="A34" s="49" t="s">
        <v>5</v>
      </c>
      <c r="B34" s="50"/>
      <c r="C34" s="50"/>
      <c r="D34" s="50"/>
      <c r="E34" s="13">
        <f>'Муниципальные районы'!B28-Учреждения!E5+'Муниципальные районы'!B27</f>
        <v>3598090.5303000002</v>
      </c>
    </row>
    <row r="35" spans="1:5" x14ac:dyDescent="0.3">
      <c r="A35" s="15"/>
      <c r="B35" s="16"/>
      <c r="C35" s="16"/>
      <c r="D35" s="6"/>
      <c r="E35" s="17"/>
    </row>
    <row r="36" spans="1:5" x14ac:dyDescent="0.3">
      <c r="A36" s="51" t="s">
        <v>14</v>
      </c>
      <c r="B36" s="53" t="s">
        <v>6</v>
      </c>
      <c r="C36" s="54" t="s">
        <v>7</v>
      </c>
      <c r="D36" s="54"/>
      <c r="E36" s="54"/>
    </row>
    <row r="37" spans="1:5" ht="82.8" x14ac:dyDescent="0.3">
      <c r="A37" s="52"/>
      <c r="B37" s="53"/>
      <c r="C37" s="18" t="s">
        <v>8</v>
      </c>
      <c r="D37" s="18" t="s">
        <v>9</v>
      </c>
      <c r="E37" s="18" t="s">
        <v>10</v>
      </c>
    </row>
    <row r="38" spans="1:5" x14ac:dyDescent="0.3">
      <c r="A38" s="21" t="s">
        <v>54</v>
      </c>
      <c r="B38" s="19">
        <v>3061.9813100000001</v>
      </c>
      <c r="C38" s="19"/>
      <c r="D38" s="19"/>
      <c r="E38" s="19"/>
    </row>
    <row r="39" spans="1:5" x14ac:dyDescent="0.3">
      <c r="A39" s="21" t="s">
        <v>55</v>
      </c>
      <c r="B39" s="19">
        <v>4597.7640000000001</v>
      </c>
      <c r="C39" s="19">
        <v>3375.7640000000001</v>
      </c>
      <c r="D39" s="19">
        <v>1222</v>
      </c>
      <c r="E39" s="19"/>
    </row>
    <row r="40" spans="1:5" x14ac:dyDescent="0.3">
      <c r="A40" s="21" t="s">
        <v>56</v>
      </c>
      <c r="B40" s="19">
        <v>23546.819329999998</v>
      </c>
      <c r="C40" s="19">
        <v>14280.04286</v>
      </c>
      <c r="D40" s="19">
        <v>835.23459000000003</v>
      </c>
      <c r="E40" s="19"/>
    </row>
    <row r="41" spans="1:5" ht="27.6" x14ac:dyDescent="0.3">
      <c r="A41" s="21" t="s">
        <v>57</v>
      </c>
      <c r="B41" s="19">
        <v>35295.810799999999</v>
      </c>
      <c r="C41" s="19">
        <v>117.8901</v>
      </c>
      <c r="D41" s="19">
        <v>1.7726</v>
      </c>
      <c r="E41" s="19"/>
    </row>
    <row r="42" spans="1:5" x14ac:dyDescent="0.3">
      <c r="A42" s="21" t="s">
        <v>58</v>
      </c>
      <c r="B42" s="19">
        <v>1.5200100000000001</v>
      </c>
      <c r="C42" s="19"/>
      <c r="D42" s="19"/>
      <c r="E42" s="19"/>
    </row>
    <row r="43" spans="1:5" x14ac:dyDescent="0.3">
      <c r="A43" s="21" t="s">
        <v>59</v>
      </c>
      <c r="B43" s="19">
        <v>324.54070000000002</v>
      </c>
      <c r="C43" s="19"/>
      <c r="D43" s="19"/>
      <c r="E43" s="19"/>
    </row>
    <row r="44" spans="1:5" ht="27.6" x14ac:dyDescent="0.3">
      <c r="A44" s="21" t="s">
        <v>60</v>
      </c>
      <c r="B44" s="19">
        <v>1006207.87161</v>
      </c>
      <c r="C44" s="19">
        <v>400</v>
      </c>
      <c r="D44" s="19">
        <v>293</v>
      </c>
      <c r="E44" s="19"/>
    </row>
    <row r="45" spans="1:5" x14ac:dyDescent="0.3">
      <c r="A45" s="21" t="s">
        <v>61</v>
      </c>
      <c r="B45" s="19">
        <v>1909.98885</v>
      </c>
      <c r="C45" s="19">
        <v>382.11651999999998</v>
      </c>
      <c r="D45" s="19"/>
      <c r="E45" s="19"/>
    </row>
    <row r="46" spans="1:5" x14ac:dyDescent="0.3">
      <c r="A46" s="21" t="s">
        <v>62</v>
      </c>
      <c r="B46" s="19">
        <v>260917.26582</v>
      </c>
      <c r="C46" s="19"/>
      <c r="D46" s="19"/>
      <c r="E46" s="19">
        <v>2000</v>
      </c>
    </row>
    <row r="47" spans="1:5" x14ac:dyDescent="0.3">
      <c r="A47" s="21" t="s">
        <v>63</v>
      </c>
      <c r="B47" s="19">
        <v>98.490340000000003</v>
      </c>
      <c r="C47" s="19"/>
      <c r="D47" s="19"/>
      <c r="E47" s="19">
        <v>713.53561999999999</v>
      </c>
    </row>
    <row r="48" spans="1:5" x14ac:dyDescent="0.3">
      <c r="A48" s="21" t="s">
        <v>64</v>
      </c>
      <c r="B48" s="19">
        <v>180661.68356</v>
      </c>
      <c r="C48" s="19">
        <v>3970.72532</v>
      </c>
      <c r="D48" s="19">
        <v>3499.11618</v>
      </c>
      <c r="E48" s="19">
        <v>117812.83515</v>
      </c>
    </row>
    <row r="49" spans="1:5" x14ac:dyDescent="0.3">
      <c r="A49" s="21" t="s">
        <v>65</v>
      </c>
      <c r="B49" s="19">
        <v>200094.15169</v>
      </c>
      <c r="C49" s="19"/>
      <c r="D49" s="19"/>
      <c r="E49" s="19">
        <v>177057.76031000001</v>
      </c>
    </row>
    <row r="50" spans="1:5" x14ac:dyDescent="0.3">
      <c r="A50" s="21" t="s">
        <v>66</v>
      </c>
      <c r="B50" s="19">
        <v>1763.2650000000001</v>
      </c>
      <c r="C50" s="19">
        <v>268.39999999999998</v>
      </c>
      <c r="D50" s="19">
        <v>70</v>
      </c>
      <c r="E50" s="19"/>
    </row>
    <row r="51" spans="1:5" ht="27.6" x14ac:dyDescent="0.3">
      <c r="A51" s="21" t="s">
        <v>67</v>
      </c>
      <c r="B51" s="19">
        <v>19220.16489</v>
      </c>
      <c r="C51" s="19">
        <v>9840</v>
      </c>
      <c r="D51" s="19">
        <v>40</v>
      </c>
      <c r="E51" s="19"/>
    </row>
    <row r="52" spans="1:5" x14ac:dyDescent="0.3">
      <c r="A52" s="21" t="s">
        <v>68</v>
      </c>
      <c r="B52" s="19">
        <v>44.6</v>
      </c>
      <c r="C52" s="19"/>
      <c r="D52" s="19"/>
      <c r="E52" s="19"/>
    </row>
    <row r="53" spans="1:5" x14ac:dyDescent="0.3">
      <c r="A53" s="21" t="s">
        <v>69</v>
      </c>
      <c r="B53" s="19">
        <v>27551.655620000001</v>
      </c>
      <c r="C53" s="19">
        <v>1389.3080399999999</v>
      </c>
      <c r="D53" s="19"/>
      <c r="E53" s="19"/>
    </row>
    <row r="54" spans="1:5" x14ac:dyDescent="0.3">
      <c r="A54" s="21" t="s">
        <v>70</v>
      </c>
      <c r="B54" s="19">
        <v>1002.8903800000001</v>
      </c>
      <c r="C54" s="19">
        <v>715.8</v>
      </c>
      <c r="D54" s="19"/>
      <c r="E54" s="19"/>
    </row>
    <row r="55" spans="1:5" x14ac:dyDescent="0.3">
      <c r="A55" s="21" t="s">
        <v>71</v>
      </c>
      <c r="B55" s="19">
        <v>138.95699999999999</v>
      </c>
      <c r="C55" s="19"/>
      <c r="D55" s="19"/>
      <c r="E55" s="19"/>
    </row>
    <row r="56" spans="1:5" ht="27.6" x14ac:dyDescent="0.3">
      <c r="A56" s="21" t="s">
        <v>72</v>
      </c>
      <c r="B56" s="19">
        <v>3665.7727500000001</v>
      </c>
      <c r="C56" s="19"/>
      <c r="D56" s="19">
        <v>207.02319</v>
      </c>
      <c r="E56" s="19">
        <v>2673.1888300000001</v>
      </c>
    </row>
    <row r="57" spans="1:5" x14ac:dyDescent="0.3">
      <c r="A57" s="21" t="s">
        <v>73</v>
      </c>
      <c r="B57" s="19">
        <v>147.10821000000001</v>
      </c>
      <c r="C57" s="19"/>
      <c r="D57" s="19"/>
      <c r="E57" s="19"/>
    </row>
    <row r="58" spans="1:5" x14ac:dyDescent="0.3">
      <c r="A58" s="21" t="s">
        <v>74</v>
      </c>
      <c r="B58" s="19">
        <v>417811.59324000002</v>
      </c>
      <c r="C58" s="19"/>
      <c r="D58" s="19"/>
      <c r="E58" s="19"/>
    </row>
    <row r="59" spans="1:5" x14ac:dyDescent="0.3">
      <c r="A59" s="21" t="s">
        <v>75</v>
      </c>
      <c r="B59" s="19">
        <v>4774.1893099999998</v>
      </c>
      <c r="C59" s="19"/>
      <c r="D59" s="19">
        <v>131.57284999999999</v>
      </c>
      <c r="E59" s="19"/>
    </row>
    <row r="60" spans="1:5" x14ac:dyDescent="0.3">
      <c r="A60" s="21" t="s">
        <v>76</v>
      </c>
      <c r="B60" s="19">
        <v>967.67092000000002</v>
      </c>
      <c r="C60" s="19">
        <v>290</v>
      </c>
      <c r="D60" s="19">
        <v>358</v>
      </c>
      <c r="E60" s="19"/>
    </row>
    <row r="61" spans="1:5" x14ac:dyDescent="0.3">
      <c r="A61" s="21" t="s">
        <v>77</v>
      </c>
      <c r="B61" s="19">
        <v>137.6</v>
      </c>
      <c r="C61" s="19"/>
      <c r="D61" s="19"/>
      <c r="E61" s="19"/>
    </row>
    <row r="62" spans="1:5" x14ac:dyDescent="0.3">
      <c r="A62" s="21" t="s">
        <v>78</v>
      </c>
      <c r="B62" s="19">
        <v>7.45</v>
      </c>
      <c r="C62" s="19"/>
      <c r="D62" s="19"/>
      <c r="E62" s="19"/>
    </row>
    <row r="63" spans="1:5" x14ac:dyDescent="0.3">
      <c r="A63" s="21" t="s">
        <v>79</v>
      </c>
      <c r="B63" s="19">
        <v>-5404.5482899999997</v>
      </c>
      <c r="C63" s="19"/>
      <c r="D63" s="19"/>
      <c r="E63" s="19"/>
    </row>
    <row r="64" spans="1:5" x14ac:dyDescent="0.3">
      <c r="A64" s="21" t="s">
        <v>80</v>
      </c>
      <c r="B64" s="19">
        <v>916049.30107000005</v>
      </c>
      <c r="C64" s="19"/>
      <c r="D64" s="19"/>
      <c r="E64" s="19"/>
    </row>
    <row r="65" spans="1:5" x14ac:dyDescent="0.3">
      <c r="A65" s="21" t="s">
        <v>81</v>
      </c>
      <c r="B65" s="19">
        <v>400</v>
      </c>
      <c r="C65" s="19">
        <v>150</v>
      </c>
      <c r="D65" s="19"/>
      <c r="E65" s="19"/>
    </row>
    <row r="66" spans="1:5" x14ac:dyDescent="0.3">
      <c r="A66" s="21" t="s">
        <v>82</v>
      </c>
      <c r="B66" s="19">
        <v>9230.8343100000002</v>
      </c>
      <c r="C66" s="19">
        <v>2694.8146900000002</v>
      </c>
      <c r="D66" s="19">
        <v>21.121040000000001</v>
      </c>
      <c r="E66" s="19"/>
    </row>
    <row r="67" spans="1:5" x14ac:dyDescent="0.3">
      <c r="A67" s="21" t="s">
        <v>83</v>
      </c>
      <c r="B67" s="19">
        <v>2173.7065400000001</v>
      </c>
      <c r="C67" s="19">
        <v>537.70255999999995</v>
      </c>
      <c r="D67" s="19">
        <v>259.56988000000001</v>
      </c>
      <c r="E67" s="19"/>
    </row>
    <row r="68" spans="1:5" x14ac:dyDescent="0.3">
      <c r="A68" s="21" t="s">
        <v>84</v>
      </c>
      <c r="B68" s="19">
        <v>1816.2139999999999</v>
      </c>
      <c r="C68" s="19">
        <v>310</v>
      </c>
      <c r="D68" s="19">
        <v>15</v>
      </c>
      <c r="E68" s="19"/>
    </row>
    <row r="69" spans="1:5" x14ac:dyDescent="0.3">
      <c r="A69" s="21" t="s">
        <v>85</v>
      </c>
      <c r="B69" s="19">
        <v>13.510999999999999</v>
      </c>
      <c r="C69" s="19"/>
      <c r="D69" s="19"/>
      <c r="E69" s="19"/>
    </row>
    <row r="70" spans="1:5" x14ac:dyDescent="0.3">
      <c r="A70" s="21" t="s">
        <v>86</v>
      </c>
      <c r="B70" s="19">
        <v>678.69844000000001</v>
      </c>
      <c r="C70" s="19"/>
      <c r="D70" s="19"/>
      <c r="E70" s="19"/>
    </row>
    <row r="71" spans="1:5" x14ac:dyDescent="0.3">
      <c r="A71" s="21" t="s">
        <v>87</v>
      </c>
      <c r="B71" s="19">
        <v>250</v>
      </c>
      <c r="C71" s="19"/>
      <c r="D71" s="19"/>
      <c r="E71" s="19"/>
    </row>
    <row r="72" spans="1:5" x14ac:dyDescent="0.3">
      <c r="A72" s="23" t="s">
        <v>88</v>
      </c>
      <c r="B72" s="20">
        <v>3119158.5224100002</v>
      </c>
      <c r="C72" s="20">
        <v>38722.56409</v>
      </c>
      <c r="D72" s="20">
        <v>6953.4103299999997</v>
      </c>
      <c r="E72" s="20">
        <v>300257.31991000002</v>
      </c>
    </row>
  </sheetData>
  <mergeCells count="34">
    <mergeCell ref="A31:D31"/>
    <mergeCell ref="A32:D32"/>
    <mergeCell ref="A33:D33"/>
    <mergeCell ref="A26:D26"/>
    <mergeCell ref="A27:D27"/>
    <mergeCell ref="A28:D28"/>
    <mergeCell ref="A29:D29"/>
    <mergeCell ref="A30:D30"/>
    <mergeCell ref="A21:D21"/>
    <mergeCell ref="A22:D22"/>
    <mergeCell ref="A23:D23"/>
    <mergeCell ref="A24:D24"/>
    <mergeCell ref="A25:D25"/>
    <mergeCell ref="A16:D16"/>
    <mergeCell ref="A17:D17"/>
    <mergeCell ref="A18:D18"/>
    <mergeCell ref="A19:D19"/>
    <mergeCell ref="A20:D20"/>
    <mergeCell ref="A1:E1"/>
    <mergeCell ref="A2:E2"/>
    <mergeCell ref="A5:D5"/>
    <mergeCell ref="A34:D34"/>
    <mergeCell ref="A36:A37"/>
    <mergeCell ref="B36:B37"/>
    <mergeCell ref="C36:E36"/>
    <mergeCell ref="A7:D7"/>
    <mergeCell ref="A8:D8"/>
    <mergeCell ref="A9:D9"/>
    <mergeCell ref="A10:D10"/>
    <mergeCell ref="A11:D11"/>
    <mergeCell ref="A12:D12"/>
    <mergeCell ref="A13:D13"/>
    <mergeCell ref="A14:D14"/>
    <mergeCell ref="A15:D15"/>
  </mergeCells>
  <pageMargins left="0.70866141732283472" right="0.70866141732283472" top="0.74803149606299213" bottom="0.74803149606299213" header="0.31496062992125984" footer="0.31496062992125984"/>
  <pageSetup paperSize="9" scale="7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8"/>
  <sheetViews>
    <sheetView tabSelected="1" view="pageBreakPreview" zoomScaleNormal="100" zoomScaleSheetLayoutView="100" workbookViewId="0">
      <selection activeCell="B29" sqref="B29"/>
    </sheetView>
  </sheetViews>
  <sheetFormatPr defaultRowHeight="14.4" x14ac:dyDescent="0.3"/>
  <cols>
    <col min="1" max="1" width="38.33203125" customWidth="1"/>
    <col min="2" max="2" width="13.109375" customWidth="1"/>
    <col min="3" max="3" width="13.44140625" customWidth="1"/>
    <col min="4" max="4" width="14.5546875" customWidth="1"/>
    <col min="5" max="5" width="15" customWidth="1"/>
    <col min="6" max="6" width="13.77734375" customWidth="1"/>
    <col min="7" max="7" width="14.77734375" customWidth="1"/>
    <col min="8" max="8" width="14.6640625" customWidth="1"/>
    <col min="9" max="9" width="13.109375" customWidth="1"/>
    <col min="10" max="10" width="12.6640625" customWidth="1"/>
    <col min="11" max="11" width="11" customWidth="1"/>
    <col min="12" max="12" width="14.33203125" customWidth="1"/>
    <col min="13" max="13" width="13.6640625" customWidth="1"/>
    <col min="14" max="14" width="12.88671875" customWidth="1"/>
    <col min="15" max="15" width="14" customWidth="1"/>
    <col min="16" max="16" width="11.109375" customWidth="1"/>
  </cols>
  <sheetData>
    <row r="1" spans="1:20" s="29" customFormat="1" ht="15.6" x14ac:dyDescent="0.3">
      <c r="A1" s="43" t="s">
        <v>53</v>
      </c>
      <c r="C1" s="30" t="s">
        <v>13</v>
      </c>
    </row>
    <row r="2" spans="1:20" x14ac:dyDescent="0.3">
      <c r="A2" s="38" t="str">
        <f>TEXT(EndData2,"[$-FC19]ДД.ММ.ГГГ")</f>
        <v>15.12.2016</v>
      </c>
      <c r="B2" s="38">
        <f>A2+1</f>
        <v>42720</v>
      </c>
      <c r="C2" s="44" t="str">
        <f>TEXT(B2,"[$-FC19]ДД.ММ.ГГГ")</f>
        <v>16.12.2016</v>
      </c>
      <c r="P2" s="27" t="s">
        <v>12</v>
      </c>
    </row>
    <row r="3" spans="1:20" s="28" customFormat="1" ht="51.75" customHeight="1" x14ac:dyDescent="0.25">
      <c r="A3" s="35" t="s">
        <v>15</v>
      </c>
      <c r="B3" s="42" t="s">
        <v>16</v>
      </c>
      <c r="C3" s="39" t="s">
        <v>17</v>
      </c>
      <c r="D3" s="39" t="s">
        <v>18</v>
      </c>
      <c r="E3" s="39" t="s">
        <v>19</v>
      </c>
      <c r="F3" s="39" t="s">
        <v>20</v>
      </c>
      <c r="G3" s="39" t="s">
        <v>21</v>
      </c>
      <c r="H3" s="39" t="s">
        <v>22</v>
      </c>
      <c r="I3" s="39" t="s">
        <v>23</v>
      </c>
      <c r="J3" s="39" t="s">
        <v>24</v>
      </c>
      <c r="K3" s="39" t="s">
        <v>25</v>
      </c>
      <c r="L3" s="39" t="s">
        <v>26</v>
      </c>
      <c r="M3" s="39" t="s">
        <v>27</v>
      </c>
      <c r="N3" s="39" t="s">
        <v>28</v>
      </c>
      <c r="O3" s="39" t="s">
        <v>29</v>
      </c>
      <c r="P3" s="24" t="s">
        <v>11</v>
      </c>
    </row>
    <row r="4" spans="1:20" ht="27" x14ac:dyDescent="0.3">
      <c r="A4" s="25" t="s">
        <v>31</v>
      </c>
      <c r="B4" s="40">
        <v>300</v>
      </c>
      <c r="C4" s="40">
        <v>9000</v>
      </c>
      <c r="D4" s="40">
        <v>3000</v>
      </c>
      <c r="E4" s="40">
        <v>1229</v>
      </c>
      <c r="F4" s="40">
        <v>6000</v>
      </c>
      <c r="G4" s="40"/>
      <c r="H4" s="40">
        <v>8950</v>
      </c>
      <c r="I4" s="40"/>
      <c r="J4" s="40"/>
      <c r="K4" s="40">
        <v>17180</v>
      </c>
      <c r="L4" s="40">
        <v>6600</v>
      </c>
      <c r="M4" s="40">
        <v>18774.599999999999</v>
      </c>
      <c r="N4" s="40">
        <v>18046</v>
      </c>
      <c r="O4" s="40">
        <v>3000</v>
      </c>
      <c r="P4" s="26">
        <v>92079.6</v>
      </c>
      <c r="Q4" s="27"/>
      <c r="R4" s="27"/>
      <c r="S4" s="27"/>
      <c r="T4" s="27"/>
    </row>
    <row r="5" spans="1:20" ht="66.599999999999994" x14ac:dyDescent="0.3">
      <c r="A5" s="25" t="s">
        <v>32</v>
      </c>
      <c r="B5" s="40"/>
      <c r="C5" s="40"/>
      <c r="D5" s="40"/>
      <c r="E5" s="40"/>
      <c r="F5" s="40"/>
      <c r="G5" s="40"/>
      <c r="H5" s="40"/>
      <c r="I5" s="40"/>
      <c r="J5" s="40">
        <v>0.08</v>
      </c>
      <c r="K5" s="40"/>
      <c r="L5" s="40"/>
      <c r="M5" s="40"/>
      <c r="N5" s="40"/>
      <c r="O5" s="40"/>
      <c r="P5" s="26">
        <v>0.08</v>
      </c>
      <c r="Q5" s="27"/>
      <c r="R5" s="27"/>
      <c r="S5" s="27"/>
      <c r="T5" s="27"/>
    </row>
    <row r="6" spans="1:20" ht="93" x14ac:dyDescent="0.3">
      <c r="A6" s="25" t="s">
        <v>33</v>
      </c>
      <c r="B6" s="40">
        <v>17634.351429999999</v>
      </c>
      <c r="C6" s="40">
        <v>765.46525999999994</v>
      </c>
      <c r="D6" s="40"/>
      <c r="E6" s="40"/>
      <c r="F6" s="40"/>
      <c r="G6" s="40">
        <v>1168.2</v>
      </c>
      <c r="H6" s="40"/>
      <c r="I6" s="40"/>
      <c r="J6" s="40">
        <v>2310.05816</v>
      </c>
      <c r="K6" s="40"/>
      <c r="L6" s="40"/>
      <c r="M6" s="40"/>
      <c r="N6" s="40">
        <v>-19403.72</v>
      </c>
      <c r="O6" s="40"/>
      <c r="P6" s="26">
        <v>2474.3548500000002</v>
      </c>
      <c r="Q6" s="27"/>
      <c r="R6" s="27"/>
      <c r="S6" s="27"/>
      <c r="T6" s="27"/>
    </row>
    <row r="7" spans="1:20" ht="66.599999999999994" x14ac:dyDescent="0.3">
      <c r="A7" s="25" t="s">
        <v>34</v>
      </c>
      <c r="B7" s="40">
        <v>3259.08</v>
      </c>
      <c r="C7" s="40">
        <v>14207.471100000001</v>
      </c>
      <c r="D7" s="40">
        <v>2883.0303699999999</v>
      </c>
      <c r="E7" s="40"/>
      <c r="F7" s="40"/>
      <c r="G7" s="40"/>
      <c r="H7" s="40"/>
      <c r="I7" s="40"/>
      <c r="J7" s="40"/>
      <c r="K7" s="40"/>
      <c r="L7" s="40"/>
      <c r="M7" s="40"/>
      <c r="N7" s="40">
        <v>75.818190000000001</v>
      </c>
      <c r="O7" s="40"/>
      <c r="P7" s="26">
        <v>20425.399659999999</v>
      </c>
      <c r="Q7" s="27"/>
      <c r="R7" s="27"/>
      <c r="S7" s="27"/>
      <c r="T7" s="27"/>
    </row>
    <row r="8" spans="1:20" ht="79.8" x14ac:dyDescent="0.3">
      <c r="A8" s="25" t="s">
        <v>35</v>
      </c>
      <c r="B8" s="40"/>
      <c r="C8" s="40"/>
      <c r="D8" s="40"/>
      <c r="E8" s="40"/>
      <c r="F8" s="40"/>
      <c r="G8" s="40"/>
      <c r="H8" s="40">
        <v>97.436999999999998</v>
      </c>
      <c r="I8" s="40"/>
      <c r="J8" s="40">
        <v>123</v>
      </c>
      <c r="K8" s="40">
        <v>110</v>
      </c>
      <c r="L8" s="40"/>
      <c r="M8" s="40"/>
      <c r="N8" s="40"/>
      <c r="O8" s="40"/>
      <c r="P8" s="26">
        <v>330.43700000000001</v>
      </c>
      <c r="Q8" s="27"/>
      <c r="R8" s="27"/>
      <c r="S8" s="27"/>
      <c r="T8" s="27"/>
    </row>
    <row r="9" spans="1:20" ht="106.2" x14ac:dyDescent="0.3">
      <c r="A9" s="25" t="s">
        <v>36</v>
      </c>
      <c r="B9" s="40">
        <v>15683.33</v>
      </c>
      <c r="C9" s="40"/>
      <c r="D9" s="40"/>
      <c r="E9" s="40"/>
      <c r="F9" s="40"/>
      <c r="G9" s="40"/>
      <c r="H9" s="40"/>
      <c r="I9" s="40"/>
      <c r="J9" s="40"/>
      <c r="K9" s="40"/>
      <c r="L9" s="40"/>
      <c r="M9" s="40"/>
      <c r="N9" s="40"/>
      <c r="O9" s="40"/>
      <c r="P9" s="26">
        <v>15683.33</v>
      </c>
      <c r="Q9" s="27"/>
      <c r="R9" s="27"/>
      <c r="S9" s="27"/>
      <c r="T9" s="27"/>
    </row>
    <row r="10" spans="1:20" ht="79.8" x14ac:dyDescent="0.3">
      <c r="A10" s="25" t="s">
        <v>37</v>
      </c>
      <c r="B10" s="40">
        <v>26.154309999999999</v>
      </c>
      <c r="C10" s="40"/>
      <c r="D10" s="40"/>
      <c r="E10" s="40"/>
      <c r="F10" s="40"/>
      <c r="G10" s="40"/>
      <c r="H10" s="40"/>
      <c r="I10" s="40"/>
      <c r="J10" s="40"/>
      <c r="K10" s="40"/>
      <c r="L10" s="40"/>
      <c r="M10" s="40"/>
      <c r="N10" s="40"/>
      <c r="O10" s="40"/>
      <c r="P10" s="26">
        <v>26.154309999999999</v>
      </c>
      <c r="Q10" s="27"/>
      <c r="R10" s="27"/>
      <c r="S10" s="27"/>
      <c r="T10" s="27"/>
    </row>
    <row r="11" spans="1:20" ht="317.39999999999998" x14ac:dyDescent="0.3">
      <c r="A11" s="25" t="s">
        <v>38</v>
      </c>
      <c r="B11" s="40">
        <v>3101.8503999999998</v>
      </c>
      <c r="C11" s="40"/>
      <c r="D11" s="40"/>
      <c r="E11" s="40"/>
      <c r="F11" s="40"/>
      <c r="G11" s="40"/>
      <c r="H11" s="40"/>
      <c r="I11" s="40"/>
      <c r="J11" s="40">
        <v>32.039000000000001</v>
      </c>
      <c r="K11" s="40"/>
      <c r="L11" s="40"/>
      <c r="M11" s="40">
        <v>1668.1120000000001</v>
      </c>
      <c r="N11" s="40"/>
      <c r="O11" s="40">
        <v>61.531999999999996</v>
      </c>
      <c r="P11" s="26">
        <v>4863.5334000000003</v>
      </c>
      <c r="Q11" s="27"/>
      <c r="R11" s="27"/>
      <c r="S11" s="27"/>
      <c r="T11" s="27"/>
    </row>
    <row r="12" spans="1:20" ht="159" x14ac:dyDescent="0.3">
      <c r="A12" s="25" t="s">
        <v>39</v>
      </c>
      <c r="B12" s="40">
        <v>29216.377179999999</v>
      </c>
      <c r="C12" s="40"/>
      <c r="D12" s="40"/>
      <c r="E12" s="40"/>
      <c r="F12" s="40"/>
      <c r="G12" s="40"/>
      <c r="H12" s="40">
        <v>2112.5749999999998</v>
      </c>
      <c r="I12" s="40"/>
      <c r="J12" s="40"/>
      <c r="K12" s="40">
        <v>1</v>
      </c>
      <c r="L12" s="40">
        <v>15107</v>
      </c>
      <c r="M12" s="40"/>
      <c r="N12" s="40">
        <v>9857.7152900000001</v>
      </c>
      <c r="O12" s="40"/>
      <c r="P12" s="26">
        <v>56294.66747</v>
      </c>
      <c r="Q12" s="27"/>
      <c r="R12" s="27"/>
      <c r="S12" s="27"/>
      <c r="T12" s="27"/>
    </row>
    <row r="13" spans="1:20" ht="93" x14ac:dyDescent="0.3">
      <c r="A13" s="25" t="s">
        <v>40</v>
      </c>
      <c r="B13" s="40"/>
      <c r="C13" s="40"/>
      <c r="D13" s="40"/>
      <c r="E13" s="40"/>
      <c r="F13" s="40">
        <v>273.02499999999998</v>
      </c>
      <c r="G13" s="40"/>
      <c r="H13" s="40"/>
      <c r="I13" s="40"/>
      <c r="J13" s="40"/>
      <c r="K13" s="40"/>
      <c r="L13" s="40"/>
      <c r="M13" s="40"/>
      <c r="N13" s="40"/>
      <c r="O13" s="40"/>
      <c r="P13" s="26">
        <v>273.02499999999998</v>
      </c>
      <c r="Q13" s="27"/>
      <c r="R13" s="27"/>
      <c r="S13" s="27"/>
      <c r="T13" s="27"/>
    </row>
    <row r="14" spans="1:20" ht="132.6" x14ac:dyDescent="0.3">
      <c r="A14" s="25" t="s">
        <v>41</v>
      </c>
      <c r="B14" s="40"/>
      <c r="C14" s="40">
        <v>76.888000000000005</v>
      </c>
      <c r="D14" s="40"/>
      <c r="E14" s="40"/>
      <c r="F14" s="40"/>
      <c r="G14" s="40"/>
      <c r="H14" s="40"/>
      <c r="I14" s="40"/>
      <c r="J14" s="40">
        <v>0.68694</v>
      </c>
      <c r="K14" s="40"/>
      <c r="L14" s="40"/>
      <c r="M14" s="40"/>
      <c r="N14" s="40"/>
      <c r="O14" s="40"/>
      <c r="P14" s="26">
        <v>77.574939999999998</v>
      </c>
      <c r="Q14" s="27"/>
      <c r="R14" s="27"/>
      <c r="S14" s="27"/>
      <c r="T14" s="27"/>
    </row>
    <row r="15" spans="1:20" ht="119.4" x14ac:dyDescent="0.3">
      <c r="A15" s="25" t="s">
        <v>42</v>
      </c>
      <c r="B15" s="40">
        <v>10027.65185</v>
      </c>
      <c r="C15" s="40">
        <v>22515.722119999999</v>
      </c>
      <c r="D15" s="40"/>
      <c r="E15" s="40">
        <v>15122.788</v>
      </c>
      <c r="F15" s="40"/>
      <c r="G15" s="40"/>
      <c r="H15" s="40"/>
      <c r="I15" s="40"/>
      <c r="J15" s="40"/>
      <c r="K15" s="40">
        <v>282.024</v>
      </c>
      <c r="L15" s="40"/>
      <c r="M15" s="40"/>
      <c r="N15" s="40">
        <v>4367.5159999999996</v>
      </c>
      <c r="O15" s="40">
        <v>754.12887999999998</v>
      </c>
      <c r="P15" s="26">
        <v>53069.830849999998</v>
      </c>
      <c r="Q15" s="27"/>
      <c r="R15" s="27"/>
      <c r="S15" s="27"/>
      <c r="T15" s="27"/>
    </row>
    <row r="16" spans="1:20" ht="66.599999999999994" x14ac:dyDescent="0.3">
      <c r="A16" s="25" t="s">
        <v>43</v>
      </c>
      <c r="B16" s="40"/>
      <c r="C16" s="40"/>
      <c r="D16" s="40"/>
      <c r="E16" s="40"/>
      <c r="F16" s="40"/>
      <c r="G16" s="40"/>
      <c r="H16" s="40"/>
      <c r="I16" s="40">
        <v>450</v>
      </c>
      <c r="J16" s="40"/>
      <c r="K16" s="40"/>
      <c r="L16" s="40">
        <v>2810.8216000000002</v>
      </c>
      <c r="M16" s="40"/>
      <c r="N16" s="40"/>
      <c r="O16" s="40">
        <v>1250</v>
      </c>
      <c r="P16" s="26">
        <v>4510.8216000000002</v>
      </c>
      <c r="Q16" s="27"/>
      <c r="R16" s="27"/>
      <c r="S16" s="27"/>
      <c r="T16" s="27"/>
    </row>
    <row r="17" spans="1:20" ht="93" x14ac:dyDescent="0.3">
      <c r="A17" s="25" t="s">
        <v>44</v>
      </c>
      <c r="B17" s="40">
        <v>1206.35961</v>
      </c>
      <c r="C17" s="40"/>
      <c r="D17" s="40"/>
      <c r="E17" s="40"/>
      <c r="F17" s="40">
        <v>32.335920000000002</v>
      </c>
      <c r="G17" s="40"/>
      <c r="H17" s="40"/>
      <c r="I17" s="40"/>
      <c r="J17" s="40"/>
      <c r="K17" s="40"/>
      <c r="L17" s="40">
        <v>21.360499999999998</v>
      </c>
      <c r="M17" s="40"/>
      <c r="N17" s="40"/>
      <c r="O17" s="40"/>
      <c r="P17" s="26">
        <v>1260.05603</v>
      </c>
      <c r="Q17" s="27"/>
      <c r="R17" s="27"/>
      <c r="S17" s="27"/>
      <c r="T17" s="27"/>
    </row>
    <row r="18" spans="1:20" ht="66.599999999999994" x14ac:dyDescent="0.3">
      <c r="A18" s="25" t="s">
        <v>45</v>
      </c>
      <c r="B18" s="40">
        <v>2021.91083</v>
      </c>
      <c r="C18" s="40"/>
      <c r="D18" s="40"/>
      <c r="E18" s="40"/>
      <c r="F18" s="40"/>
      <c r="G18" s="40"/>
      <c r="H18" s="40"/>
      <c r="I18" s="40"/>
      <c r="J18" s="40"/>
      <c r="K18" s="40"/>
      <c r="L18" s="40"/>
      <c r="M18" s="40"/>
      <c r="N18" s="40"/>
      <c r="O18" s="40"/>
      <c r="P18" s="26">
        <v>2021.91083</v>
      </c>
      <c r="Q18" s="27"/>
      <c r="R18" s="27"/>
      <c r="S18" s="27"/>
      <c r="T18" s="27"/>
    </row>
    <row r="19" spans="1:20" ht="40.200000000000003" x14ac:dyDescent="0.3">
      <c r="A19" s="25" t="s">
        <v>46</v>
      </c>
      <c r="B19" s="40"/>
      <c r="C19" s="40">
        <v>13995.85714</v>
      </c>
      <c r="D19" s="40"/>
      <c r="E19" s="40"/>
      <c r="F19" s="40"/>
      <c r="G19" s="40"/>
      <c r="H19" s="40"/>
      <c r="I19" s="40"/>
      <c r="J19" s="40"/>
      <c r="K19" s="40"/>
      <c r="L19" s="40"/>
      <c r="M19" s="40"/>
      <c r="N19" s="40"/>
      <c r="O19" s="40"/>
      <c r="P19" s="26">
        <v>13995.85714</v>
      </c>
      <c r="Q19" s="27"/>
      <c r="R19" s="27"/>
      <c r="S19" s="27"/>
      <c r="T19" s="27"/>
    </row>
    <row r="20" spans="1:20" ht="79.8" x14ac:dyDescent="0.3">
      <c r="A20" s="25" t="s">
        <v>47</v>
      </c>
      <c r="B20" s="40"/>
      <c r="C20" s="40"/>
      <c r="D20" s="40"/>
      <c r="E20" s="40"/>
      <c r="F20" s="40"/>
      <c r="G20" s="40"/>
      <c r="H20" s="40"/>
      <c r="I20" s="40"/>
      <c r="J20" s="40"/>
      <c r="K20" s="40"/>
      <c r="L20" s="40"/>
      <c r="M20" s="40"/>
      <c r="N20" s="40">
        <v>-1383.7318499999999</v>
      </c>
      <c r="O20" s="40"/>
      <c r="P20" s="26">
        <v>-1383.7318499999999</v>
      </c>
      <c r="Q20" s="27"/>
      <c r="R20" s="27"/>
      <c r="S20" s="27"/>
      <c r="T20" s="27"/>
    </row>
    <row r="21" spans="1:20" ht="66.599999999999994" x14ac:dyDescent="0.3">
      <c r="A21" s="25" t="s">
        <v>48</v>
      </c>
      <c r="B21" s="40">
        <v>259.5976</v>
      </c>
      <c r="C21" s="40"/>
      <c r="D21" s="40"/>
      <c r="E21" s="40"/>
      <c r="F21" s="40"/>
      <c r="G21" s="40"/>
      <c r="H21" s="40"/>
      <c r="I21" s="40"/>
      <c r="J21" s="40"/>
      <c r="K21" s="40"/>
      <c r="L21" s="40"/>
      <c r="M21" s="40"/>
      <c r="N21" s="40"/>
      <c r="O21" s="40"/>
      <c r="P21" s="26">
        <v>259.5976</v>
      </c>
      <c r="Q21" s="27"/>
      <c r="R21" s="27"/>
      <c r="S21" s="27"/>
      <c r="T21" s="27"/>
    </row>
    <row r="22" spans="1:20" ht="53.4" x14ac:dyDescent="0.3">
      <c r="A22" s="25" t="s">
        <v>49</v>
      </c>
      <c r="B22" s="40">
        <v>219.011</v>
      </c>
      <c r="C22" s="40"/>
      <c r="D22" s="40"/>
      <c r="E22" s="40"/>
      <c r="F22" s="40"/>
      <c r="G22" s="40">
        <v>16.023540000000001</v>
      </c>
      <c r="H22" s="40"/>
      <c r="I22" s="40"/>
      <c r="J22" s="40"/>
      <c r="K22" s="40"/>
      <c r="L22" s="40"/>
      <c r="M22" s="40">
        <v>22.534490000000002</v>
      </c>
      <c r="N22" s="40"/>
      <c r="O22" s="40"/>
      <c r="P22" s="26">
        <v>257.56903</v>
      </c>
      <c r="Q22" s="27"/>
      <c r="R22" s="27"/>
      <c r="S22" s="27"/>
      <c r="T22" s="27"/>
    </row>
    <row r="23" spans="1:20" ht="53.4" x14ac:dyDescent="0.3">
      <c r="A23" s="25" t="s">
        <v>50</v>
      </c>
      <c r="B23" s="40">
        <v>12718.862230000001</v>
      </c>
      <c r="C23" s="40"/>
      <c r="D23" s="40"/>
      <c r="E23" s="40"/>
      <c r="F23" s="40"/>
      <c r="G23" s="40"/>
      <c r="H23" s="40"/>
      <c r="I23" s="40"/>
      <c r="J23" s="40"/>
      <c r="K23" s="40"/>
      <c r="L23" s="40"/>
      <c r="M23" s="40"/>
      <c r="N23" s="40"/>
      <c r="O23" s="40"/>
      <c r="P23" s="26">
        <v>12718.862230000001</v>
      </c>
      <c r="Q23" s="27"/>
      <c r="R23" s="27"/>
      <c r="S23" s="27"/>
      <c r="T23" s="27"/>
    </row>
    <row r="24" spans="1:20" ht="93" x14ac:dyDescent="0.3">
      <c r="A24" s="25" t="s">
        <v>51</v>
      </c>
      <c r="B24" s="40">
        <v>430.17779999999999</v>
      </c>
      <c r="C24" s="40"/>
      <c r="D24" s="40"/>
      <c r="E24" s="40"/>
      <c r="F24" s="40"/>
      <c r="G24" s="40"/>
      <c r="H24" s="40"/>
      <c r="I24" s="40"/>
      <c r="J24" s="40"/>
      <c r="K24" s="40"/>
      <c r="L24" s="40"/>
      <c r="M24" s="40"/>
      <c r="N24" s="40"/>
      <c r="O24" s="40"/>
      <c r="P24" s="26">
        <v>430.17779999999999</v>
      </c>
      <c r="Q24" s="27"/>
      <c r="R24" s="27"/>
      <c r="S24" s="27"/>
      <c r="T24" s="27"/>
    </row>
    <row r="25" spans="1:20" x14ac:dyDescent="0.3">
      <c r="A25" s="33" t="s">
        <v>52</v>
      </c>
      <c r="B25" s="41">
        <v>96104.714240000001</v>
      </c>
      <c r="C25" s="41">
        <v>60561.403619999997</v>
      </c>
      <c r="D25" s="41">
        <v>5883.0303700000004</v>
      </c>
      <c r="E25" s="41">
        <v>16351.788</v>
      </c>
      <c r="F25" s="41">
        <v>6305.3609200000001</v>
      </c>
      <c r="G25" s="41">
        <v>1184.22354</v>
      </c>
      <c r="H25" s="41">
        <v>11160.012000000001</v>
      </c>
      <c r="I25" s="41">
        <v>450</v>
      </c>
      <c r="J25" s="41">
        <v>2465.8640999999998</v>
      </c>
      <c r="K25" s="41">
        <v>17573.024000000001</v>
      </c>
      <c r="L25" s="41">
        <v>24539.182100000002</v>
      </c>
      <c r="M25" s="41">
        <v>20465.246490000001</v>
      </c>
      <c r="N25" s="41">
        <v>11559.59763</v>
      </c>
      <c r="O25" s="41">
        <v>5065.6608800000004</v>
      </c>
      <c r="P25" s="26">
        <v>279669.10788999998</v>
      </c>
      <c r="Q25" s="34"/>
      <c r="R25" s="34"/>
      <c r="S25" s="34"/>
      <c r="T25" s="34"/>
    </row>
    <row r="27" spans="1:20" x14ac:dyDescent="0.3">
      <c r="A27" s="37" t="s">
        <v>30</v>
      </c>
      <c r="B27" s="36">
        <f>Учреждения!B72+'Муниципальные районы'!P25</f>
        <v>3398827.6303000003</v>
      </c>
    </row>
    <row r="28" spans="1:20" ht="32.25" customHeight="1" x14ac:dyDescent="0.3">
      <c r="A28" s="37" t="str">
        <f>CONCATENATE("Остатки бюджетных средств на ",C2,"г.")</f>
        <v>Остатки бюджетных средств на 16.12.2016г.</v>
      </c>
      <c r="B28" s="36">
        <v>418112.1</v>
      </c>
    </row>
  </sheetData>
  <pageMargins left="0.23622047244094491" right="0.23622047244094491" top="0.31" bottom="0.51" header="0.31496062992125984" footer="0.31496062992125984"/>
  <pageSetup paperSize="9" scale="59"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9</vt:i4>
      </vt:variant>
    </vt:vector>
  </HeadingPairs>
  <TitlesOfParts>
    <vt:vector size="11" baseType="lpstr">
      <vt:lpstr>Учреждения</vt:lpstr>
      <vt:lpstr>Муниципальные районы</vt:lpstr>
      <vt:lpstr>EndData</vt:lpstr>
      <vt:lpstr>EndData1</vt:lpstr>
      <vt:lpstr>EndData2</vt:lpstr>
      <vt:lpstr>StartData</vt:lpstr>
      <vt:lpstr>StartData1</vt:lpstr>
      <vt:lpstr>'Муниципальные районы'!Заголовки_для_печати</vt:lpstr>
      <vt:lpstr>Учреждения!Заголовки_для_печати</vt:lpstr>
      <vt:lpstr>'Муниципальные районы'!Область_печати</vt:lpstr>
      <vt:lpstr>Учреждения!Область_печати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2016-12-20T04:22:32Z</dcterms:modified>
</cp:coreProperties>
</file>