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6" activeTab="1"/>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Учреждения!$45:$46</definedName>
    <definedName name="_xlnm.Print_Area" localSheetId="1">'Муниципальные районы'!$A$1:$P$44</definedName>
    <definedName name="_xlnm.Print_Area" localSheetId="0">Учреждения!$A$1:$E$94</definedName>
  </definedNames>
  <calcPr calcId="162913" refMode="R1C1"/>
</workbook>
</file>

<file path=xl/calcChain.xml><?xml version="1.0" encoding="utf-8"?>
<calcChain xmlns="http://schemas.openxmlformats.org/spreadsheetml/2006/main">
  <c r="E50" i="1" l="1"/>
  <c r="E8" i="1" s="1"/>
  <c r="B42" i="2"/>
  <c r="E9" i="1"/>
  <c r="E15" i="1"/>
  <c r="E49" i="1"/>
  <c r="E14" i="1"/>
  <c r="E29" i="1"/>
  <c r="E13" i="1"/>
  <c r="E34" i="1"/>
  <c r="E41" i="1"/>
  <c r="E27" i="1"/>
  <c r="E32" i="1"/>
  <c r="E26" i="1"/>
  <c r="E12" i="1"/>
  <c r="E18" i="1"/>
  <c r="E31" i="1"/>
  <c r="E48" i="1"/>
  <c r="E47" i="1"/>
  <c r="E25" i="1"/>
  <c r="E20" i="1"/>
  <c r="E46" i="1"/>
  <c r="E45" i="1"/>
  <c r="E44" i="1"/>
  <c r="E43" i="1"/>
  <c r="E42" i="1"/>
  <c r="E40" i="1"/>
  <c r="E22" i="1"/>
  <c r="E39" i="1"/>
  <c r="E33" i="1"/>
  <c r="E38" i="1"/>
  <c r="E37" i="1"/>
  <c r="E36" i="1"/>
  <c r="E21" i="1"/>
  <c r="E35" i="1"/>
  <c r="E28" i="1"/>
  <c r="E30" i="1"/>
  <c r="E24" i="1"/>
  <c r="E23" i="1"/>
  <c r="E19" i="1"/>
  <c r="E17" i="1"/>
  <c r="E10" i="1"/>
  <c r="E16" i="1"/>
  <c r="E11" i="1"/>
  <c r="A2" i="2" l="1"/>
  <c r="B2" i="2" s="1"/>
  <c r="C2" i="2" s="1"/>
  <c r="A43" i="2" s="1"/>
  <c r="H1" i="1" l="1"/>
  <c r="A5" i="1" s="1"/>
  <c r="H2" i="1"/>
  <c r="G1" i="1"/>
  <c r="G2" i="1"/>
  <c r="A2" i="1" l="1"/>
</calcChain>
</file>

<file path=xl/sharedStrings.xml><?xml version="1.0" encoding="utf-8"?>
<sst xmlns="http://schemas.openxmlformats.org/spreadsheetml/2006/main" count="152" uniqueCount="147">
  <si>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</si>
  <si>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</si>
  <si>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</si>
  <si>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</si>
  <si>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</si>
  <si>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</si>
  <si>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</si>
  <si>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</si>
  <si>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</si>
  <si>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</si>
  <si>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</si>
  <si>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</si>
  <si>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</si>
  <si>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</si>
  <si>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</si>
  <si>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</si>
  <si>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</si>
  <si>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</si>
  <si>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</si>
  <si>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</si>
  <si>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</si>
  <si>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</si>
  <si>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</si>
  <si>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</si>
  <si>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</si>
  <si>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</si>
  <si>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</si>
  <si>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</si>
  <si>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</si>
  <si>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</si>
  <si>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</si>
  <si>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выравнивание бюджетной обеспеченности муниципальных районов (городских округов)</t>
  </si>
  <si>
    <t>Дотации на поддержку мер по обеспечению сбалансированности бюджетов</t>
  </si>
  <si>
    <t>Субсидии местным бюджетам, связанные с выравниванием обеспеченности муниципальных образований в Камчатском крае по реализации ими их расходных обязательств</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</si>
  <si>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</si>
  <si>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</si>
  <si>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 предусмотренной законом Камчатского края</t>
  </si>
  <si>
    <t>Субвенции для осуществления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t>
  </si>
  <si>
    <t>Субвенции для осуществления отдельных  государственных полномочий Камчатского края  по социальному обслуживанию граждан в Камчатском крае</t>
  </si>
  <si>
    <t>Субвенции для осуществления государственных полномочий по опеке и попечительству в Камчатском крае в части расходов на содержание специалистов, осуществляющих деятельность по опеке и попечительству</t>
  </si>
  <si>
    <t>Субвенции для осуществления  государственных полномочий Камчатского края по вопросам предоставления мер социальной поддержки отдельным категориям граждан, проживающим в Камчатском крае, по проезду на автомобильном транспорте общего пользования городского сообщения</t>
  </si>
  <si>
    <t>Субвенции для осуществления  государственных полномочий по опеке и попечительству в Камчатском крае в части  расходов на выплату вознаграждения опекунам совершеннолетних недееспособных граждан, проживающим в Камчатском крае</t>
  </si>
  <si>
    <t>Субвенции для осуществления  государственных полномочий по опеке и попечительству в Камчатском крае в части социальной поддержки детей-сирот и детей, оставшихся без попечения родителей, переданных под опеку или попечительство (за исключением детей-сирот и детей, оставшихся без попечения родителей, переданных под опеку или попечительство, обучающихся в федеральных образовательных организациях), на предоставление дополнительной меры социальной поддержки по содержанию отдельных лиц из числа детей-сирот и детей, оставшихся без попечения родителей, обучающихся в общеобразовательных организациях и ранее находившихся под попечительством, попечителям которых выплачивались денежные средства на их содержание, на выплату ежемесячного вознаграждения приемным родителям, на организацию подготовки лиц, желающих принять на воспитание в свою семью ребенка, оставшегося без попечения родителей</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</si>
  <si>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Камчатском крае, по обеспечению дополнительного образования детей в муниципальных общеобразовательных организациях в Камчатском крае</t>
  </si>
  <si>
    <t>Субвенции для осуществления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t>
  </si>
  <si>
    <t>Субвенции для осуществления  государственных полномочий Камчатского края по выплате ежемесячной доплаты к заработной плате педагогическим работникам, имеющим ученые степени доктора наук, кандидата наук, государственные награды СССР, РСФСР и Российской Федерации, в отдельных муниципальных образовательных организациях в Камчатском крае</t>
  </si>
  <si>
    <t>Субвенции для осуществления  государственных полномочий  Камчатского края по выплате компенсации части платы, взимаемой с родителей (законных представителей) за присмотр и уход за детьми в образовательных организациях в Камчатском крае, реализующих образовательную программу дошкольного образования</t>
  </si>
  <si>
    <t>Иные межбюджетные трансферты на  поддержку экономического и социального развития коренных малочисленных народов Севера,Сибири и Дальнего Востока Российской Федерации</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</si>
  <si>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t>
  </si>
  <si>
    <t>Субвенции для осуществления государственных полномочий Камчатского края по вопросам предоставления гражданам субсидий на оплату жилого помещения и коммунальных услуг</t>
  </si>
  <si>
    <t>Субвенции для осуществления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t>
  </si>
  <si>
    <t>Субвенции для осуществления  полномочий Камчатского края на государственную регистрацию актов гражданского состояния</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</si>
  <si>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</si>
  <si>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Иные межбюджетные трансферты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на территории Камчатского края</t>
  </si>
  <si>
    <t>Иные межбюджетные трансферты на приобретение помещений для реализации программ дошкольного образования</t>
  </si>
  <si>
    <t>Субвенции для осуществления  государственных полномочий Камчатского края по вопросам установления нормативов накопления твердых коммунальных отходов в Камчатском крае</t>
  </si>
  <si>
    <t>Иные межбюджетные трансферты на капитальный ремонт наружных инженерных сетей для обеспечения подключения многоквартирного жилого дома по ул. Братьев Волокитиных в с. Никольское Алеутского района</t>
  </si>
  <si>
    <t>Иные межбюджетные трансферты на осуществление технологического присоединения к электрическим сетям объектов, расположенных по адресу: Камчатский край, г. Петропавловск-Камчатский, ул. Озерновская коса</t>
  </si>
  <si>
    <t>Мероприятия подпрограммы "Обеспечение жильем молодых семей" федеральной целевой программы "Жилище" на 2015 - 2020 годы</t>
  </si>
  <si>
    <t>Мероприятия государственной программы Российской Федерации "Доступная среда" на 2011-2020 годы</t>
  </si>
  <si>
    <t>Осуществление первичного воинского учета на территориях, где отсутствуют военные комиссариаты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</si>
  <si>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</si>
  <si>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Выплата единовременного пособия при всех формах устройства детей, лишенных родительского попечения, в семью</t>
  </si>
  <si>
    <t>Мероприятия подпрограммы "Обеспечение жильем молодых семей" федеральной целевой программы "Жилище" на 2015 - 2020 годы(софинансирование за счет средств краевого бюджета)</t>
  </si>
  <si>
    <t>Мероприятия государственной программы Российской Федерации "Доступная среда" на 2011-2020 годы (софинансирование за счет средств краевого бюджета)</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</si>
  <si>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(софинансирование за счет средств краевого бюджета)</t>
  </si>
  <si>
    <t>Реализация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(софинансирование за счет средств краевого бюджета)</t>
  </si>
  <si>
    <t>Всего:</t>
  </si>
  <si>
    <t>30.12.2016</t>
  </si>
  <si>
    <t>Законодательное Собрание Камчатского края</t>
  </si>
  <si>
    <t>Контрольно-счетная палата Камчатского края</t>
  </si>
  <si>
    <t>Правительство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</si>
  <si>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</si>
  <si>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</si>
  <si>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</si>
  <si>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</si>
  <si>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</si>
  <si>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</si>
  <si>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</si>
  <si>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науки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</si>
  <si>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</si>
  <si>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</si>
  <si>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</si>
  <si>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</si>
  <si>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</si>
  <si>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</si>
  <si>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</si>
  <si>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</si>
  <si>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</si>
  <si>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</si>
  <si>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</si>
  <si>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Агентство по обеспечению деятельности мировых судей Камчатского края</t>
  </si>
  <si>
    <t>Региональная служба по тарифам и ценам Камчатского края</t>
  </si>
  <si>
    <t>Инспекция государственного строительного надзора Камчатского края</t>
  </si>
  <si>
    <t>Государственная жилищная инспекция Камчатского края</t>
  </si>
  <si>
    <t>Инспекция государственного экологического надзора Камчатского края</t>
  </si>
  <si>
    <t>Государственная инспекция по контролю в сфере закупок Камчатского края</t>
  </si>
  <si>
    <t>Избирательная комиссия Камчатского края</t>
  </si>
  <si>
    <t>Министерство экономического развития и торговли Камчатского края</t>
  </si>
  <si>
    <t>Петропавловск-Камчатская городская территориальная избирательная комиссия</t>
  </si>
  <si>
    <t>Палата Уполномоченных в Камчатском крае</t>
  </si>
  <si>
    <t>Агентство по внутренней политике Камчатского края</t>
  </si>
  <si>
    <t>Министерство спорта и молодежной политики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</si>
  <si>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</si>
  <si>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</si>
  <si>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</si>
  <si>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Министерство территориального развития Камчатского края</t>
  </si>
  <si>
    <t>Агентство инвестиций и предпринимательства Камчатского края</t>
  </si>
  <si>
    <t>Агентство по обращению с отходами Камчатского края</t>
  </si>
  <si>
    <t>ИТОГО</t>
  </si>
  <si>
    <t>16.12.2016</t>
  </si>
  <si>
    <t>Межбюджетные трансферты, передаваемые бюджетам субъектов Российской Федерации на содержание членов Совета Федерации и их помощников</t>
  </si>
  <si>
    <t>Межбюджетные трансферты, передаваемые бюджетам субъектов Российской Федерации на содержание депутатов Государственной Думы и их помощников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</si>
  <si>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</si>
  <si>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</si>
  <si>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</si>
  <si>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</si>
  <si>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</si>
  <si>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Субсидии бюджетам субъектов Российской Федерации на поддержку начинающих фермеров</t>
  </si>
  <si>
    <t>Единая субвенция бюджетам субъектов Российской Федерации</t>
  </si>
  <si>
    <t>Субсидии на реализацию мероприятий по содействию создания в субъектах Российской Федерации новых мест в общеобразовательных организациях</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</si>
  <si>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</si>
  <si>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</si>
  <si>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</si>
  <si>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</si>
  <si>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развития инфраструктуры и логистического обеспечения рынков продукции растениеводства</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</si>
  <si>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развития инфраструктуры и логистического обеспечения рынков продукции животноводства</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</si>
  <si>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</si>
  <si>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</si>
  <si>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</si>
  <si>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Межбюджетные трансферты, передаваемые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</si>
  <si>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Дотации бюджетам субъектов Российской Федерации на поддержку мер по обеспечению сбалансированности бюджетов</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</si>
  <si>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</si>
  <si>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</si>
  <si>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в сфере дорожного хозяйства по решениям Правительства Российской Федерации </t>
  </si>
  <si>
    <t>Межбюджетные трансферты, передаваемые бюджетам субъектов Российской Федерации на выплату региональной доплаты к пенсии</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</si>
  <si>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</si>
  <si>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 xml:space="preserve">Субсидии бюджетам на реализацию мероприятий государственной программы Российской Федерации "Доступная среда" на 2011 - 2020 годы </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</si>
  <si>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</si>
  <si>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</si>
  <si>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</si>
  <si>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</si>
  <si>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Субсидии бюджетам субъектов Российской Федерации на поддержку региональных проектов в сфере информационных технологий</t>
  </si>
  <si>
    <t xml:space="preserve">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 </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</si>
  <si>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</si>
  <si>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</si>
  <si>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Субсидии бюджетам субъектов Российской Федерации на реализацию федеральных целевых программ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</si>
</sst>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0"/>
      <color theme="1"/>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14" fontId="0" fillId="0" borderId="0" xfId="0" applyNumberFormat="1"/>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49" fontId="5" fillId="2" borderId="4" xfId="0" applyNumberFormat="1" applyFont="1" applyFill="1" applyBorder="1" applyAlignment="1">
      <alignment horizontal="left" wrapText="1"/>
    </xf>
    <xf numFmtId="0" fontId="14" fillId="0" borderId="0" xfId="0" applyFont="1"/>
    <xf numFmtId="0" fontId="15" fillId="0" borderId="4" xfId="0" applyFont="1" applyBorder="1" applyAlignment="1">
      <alignment horizontal="center" vertical="center" wrapText="1"/>
    </xf>
    <xf numFmtId="164" fontId="16" fillId="0" borderId="4" xfId="0" applyNumberFormat="1" applyFont="1" applyBorder="1"/>
    <xf numFmtId="0" fontId="16" fillId="0" borderId="4" xfId="0" applyFont="1" applyBorder="1" applyAlignment="1">
      <alignment wrapText="1"/>
    </xf>
    <xf numFmtId="0" fontId="18"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2"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7" fillId="0" borderId="0" xfId="0" applyNumberFormat="1" applyFont="1"/>
    <xf numFmtId="0" fontId="19" fillId="2" borderId="0" xfId="0" applyFont="1" applyFill="1" applyBorder="1" applyAlignment="1"/>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164" fontId="2" fillId="0" borderId="4"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horizontal="left" vertical="center" wrapText="1"/>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xf numFmtId="0" fontId="0" fillId="0" borderId="0" xfId="0"/>
    <xf numFmtId="0" fontId="3" fillId="0" borderId="4" xfId="0" applyFont="1" applyFill="1" applyBorder="1" applyAlignment="1">
      <alignment horizontal="center" vertical="top" wrapText="1"/>
    </xf>
    <xf numFmtId="164" fontId="3" fillId="0" borderId="4"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49" fontId="3" fillId="0" borderId="4"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0" fontId="0" fillId="0" borderId="0" xfId="0"/>
    <xf numFmtId="164" fontId="2" fillId="0" borderId="4" xfId="0" applyNumberFormat="1" applyFont="1" applyFill="1" applyBorder="1" applyAlignment="1">
      <alignment horizontal="righ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view="pageBreakPreview" zoomScaleNormal="100" zoomScaleSheetLayoutView="100" workbookViewId="0">
      <selection activeCell="E51" sqref="E51"/>
    </sheetView>
  </sheetViews>
  <sheetFormatPr defaultRowHeight="14.4" x14ac:dyDescent="0.3"/>
  <cols>
    <col min="1" max="1" width="69.33203125" customWidth="1"/>
    <col min="2" max="2" width="13.88671875" customWidth="1"/>
    <col min="3" max="4" width="14.44140625" customWidth="1"/>
    <col min="5" max="5" width="12.44140625" customWidth="1"/>
    <col min="6" max="6" width="12.5546875" customWidth="1"/>
    <col min="7" max="7" width="16" bestFit="1" customWidth="1"/>
    <col min="9" max="9" width="10.109375" bestFit="1" customWidth="1"/>
  </cols>
  <sheetData>
    <row r="1" spans="1:9" ht="15.6" x14ac:dyDescent="0.3">
      <c r="A1" s="37" t="s">
        <v>0</v>
      </c>
      <c r="B1" s="37"/>
      <c r="C1" s="37"/>
      <c r="D1" s="37"/>
      <c r="E1" s="37"/>
      <c r="F1" s="23" t="s">
        <v>110</v>
      </c>
      <c r="G1" s="24" t="str">
        <f>TEXT(F1,"[$-FC19]ДД ММММ")</f>
        <v>16 декабря</v>
      </c>
      <c r="H1" s="24" t="str">
        <f>TEXT(F1,"[$-FC19]ДД.ММ.ГГГ \г")</f>
        <v>16.12.2016 г</v>
      </c>
    </row>
    <row r="2" spans="1:9" ht="15.6" x14ac:dyDescent="0.3">
      <c r="A2" s="37" t="str">
        <f>CONCATENATE("с ",G1," по ",G2,"ода")</f>
        <v>с 16 декабря по 30 декабря 2016 года</v>
      </c>
      <c r="B2" s="37"/>
      <c r="C2" s="37"/>
      <c r="D2" s="37"/>
      <c r="E2" s="37"/>
      <c r="F2" s="23" t="s">
        <v>68</v>
      </c>
      <c r="G2" s="24" t="str">
        <f>TEXT(F2,"[$-FC19]ДД ММММ ГГГ \г")</f>
        <v>30 декабря 2016 г</v>
      </c>
      <c r="H2" s="24" t="str">
        <f>TEXT(F2,"[$-FC19]ДД.ММ.ГГГ \г")</f>
        <v>30.12.2016 г</v>
      </c>
      <c r="I2" s="15"/>
    </row>
    <row r="3" spans="1:9" x14ac:dyDescent="0.3">
      <c r="A3" s="1"/>
      <c r="B3" s="2"/>
      <c r="C3" s="2"/>
      <c r="D3" s="2"/>
      <c r="E3" s="3"/>
    </row>
    <row r="4" spans="1:9" x14ac:dyDescent="0.3">
      <c r="A4" s="4"/>
      <c r="B4" s="5"/>
      <c r="C4" s="5"/>
      <c r="D4" s="6"/>
      <c r="E4" s="7" t="s">
        <v>1</v>
      </c>
    </row>
    <row r="5" spans="1:9" x14ac:dyDescent="0.3">
      <c r="A5" s="38" t="str">
        <f>CONCATENATE("Остатки средств на ",H1,".")</f>
        <v>Остатки средств на 16.12.2016 г.</v>
      </c>
      <c r="B5" s="39"/>
      <c r="C5" s="39"/>
      <c r="D5" s="40"/>
      <c r="E5" s="8">
        <v>418112.06</v>
      </c>
      <c r="F5" s="15"/>
    </row>
    <row r="6" spans="1:9" x14ac:dyDescent="0.3">
      <c r="A6" s="10"/>
      <c r="B6" s="11"/>
      <c r="C6" s="11"/>
      <c r="D6" s="11"/>
      <c r="E6" s="12"/>
    </row>
    <row r="7" spans="1:9" x14ac:dyDescent="0.3">
      <c r="A7" s="47" t="s">
        <v>2</v>
      </c>
      <c r="B7" s="48"/>
      <c r="C7" s="48"/>
      <c r="D7" s="48"/>
      <c r="E7" s="13"/>
    </row>
    <row r="8" spans="1:9" x14ac:dyDescent="0.3">
      <c r="A8" s="42" t="s">
        <v>3</v>
      </c>
      <c r="B8" s="48"/>
      <c r="C8" s="48"/>
      <c r="D8" s="48"/>
      <c r="E8" s="9">
        <f>E50-E9</f>
        <v>1013427.4420049998</v>
      </c>
    </row>
    <row r="9" spans="1:9" x14ac:dyDescent="0.3">
      <c r="A9" s="49" t="s">
        <v>4</v>
      </c>
      <c r="B9" s="48"/>
      <c r="C9" s="48"/>
      <c r="D9" s="48"/>
      <c r="E9" s="14">
        <f>SUM(E10:E49)</f>
        <v>1302063.3000000005</v>
      </c>
    </row>
    <row r="10" spans="1:9" ht="28.8" customHeight="1" x14ac:dyDescent="0.3">
      <c r="A10" s="49" t="s">
        <v>111</v>
      </c>
      <c r="B10" s="48"/>
      <c r="C10" s="48"/>
      <c r="D10" s="48"/>
      <c r="E10" s="14">
        <f>416.6+20.8+1.9</f>
        <v>439.3</v>
      </c>
    </row>
    <row r="11" spans="1:9" ht="31.2" customHeight="1" x14ac:dyDescent="0.3">
      <c r="A11" s="49" t="s">
        <v>112</v>
      </c>
      <c r="B11" s="48"/>
      <c r="C11" s="48"/>
      <c r="D11" s="48"/>
      <c r="E11" s="14">
        <f>388.4</f>
        <v>388.4</v>
      </c>
    </row>
    <row r="12" spans="1:9" ht="60.6" customHeight="1" x14ac:dyDescent="0.3">
      <c r="A12" s="49" t="s">
        <v>113</v>
      </c>
      <c r="B12" s="48"/>
      <c r="C12" s="48"/>
      <c r="D12" s="48"/>
      <c r="E12" s="14">
        <f>18.3+158.9+11.9+806.5+3154.5+1101+1472.3+5474.5+3984.3</f>
        <v>16182.2</v>
      </c>
    </row>
    <row r="13" spans="1:9" ht="30.6" customHeight="1" x14ac:dyDescent="0.3">
      <c r="A13" s="49" t="s">
        <v>114</v>
      </c>
      <c r="B13" s="48"/>
      <c r="C13" s="48"/>
      <c r="D13" s="48"/>
      <c r="E13" s="14">
        <f>181.6+111+44.2+203.2+121.1+327.4+506.3+472.8+3972.8+553.6+130.5</f>
        <v>6624.5</v>
      </c>
    </row>
    <row r="14" spans="1:9" ht="31.2" customHeight="1" x14ac:dyDescent="0.3">
      <c r="A14" s="49" t="s">
        <v>115</v>
      </c>
      <c r="B14" s="48"/>
      <c r="C14" s="48"/>
      <c r="D14" s="48"/>
      <c r="E14" s="14">
        <f>1219.2+185.1+427277+3071.2+229724.6+12975.8</f>
        <v>674452.9</v>
      </c>
    </row>
    <row r="15" spans="1:9" ht="29.4" customHeight="1" x14ac:dyDescent="0.3">
      <c r="A15" s="49" t="s">
        <v>116</v>
      </c>
      <c r="B15" s="48"/>
      <c r="C15" s="48"/>
      <c r="D15" s="48"/>
      <c r="E15" s="14">
        <f>8.4+87.9+56.6+14287.6+131.2+997.4+4992.7+4485.8+537.8+1430.9+1.2</f>
        <v>27017.5</v>
      </c>
    </row>
    <row r="16" spans="1:9" ht="32.4" customHeight="1" x14ac:dyDescent="0.3">
      <c r="A16" s="49" t="s">
        <v>117</v>
      </c>
      <c r="B16" s="48"/>
      <c r="C16" s="48"/>
      <c r="D16" s="48"/>
      <c r="E16" s="14">
        <f>22.5</f>
        <v>22.5</v>
      </c>
    </row>
    <row r="17" spans="1:5" x14ac:dyDescent="0.3">
      <c r="A17" s="49" t="s">
        <v>118</v>
      </c>
      <c r="B17" s="48"/>
      <c r="C17" s="48"/>
      <c r="D17" s="48"/>
      <c r="E17" s="14">
        <f>1244</f>
        <v>1244</v>
      </c>
    </row>
    <row r="18" spans="1:5" x14ac:dyDescent="0.3">
      <c r="A18" s="49" t="s">
        <v>119</v>
      </c>
      <c r="B18" s="48"/>
      <c r="C18" s="48"/>
      <c r="D18" s="48"/>
      <c r="E18" s="14">
        <f>121.4+45.9+69.1+0.2+130.4+1461+64+1.6+440</f>
        <v>2333.6</v>
      </c>
    </row>
    <row r="19" spans="1:5" ht="30" customHeight="1" x14ac:dyDescent="0.3">
      <c r="A19" s="49" t="s">
        <v>120</v>
      </c>
      <c r="B19" s="48"/>
      <c r="C19" s="48"/>
      <c r="D19" s="48"/>
      <c r="E19" s="14">
        <f>12718.9</f>
        <v>12718.9</v>
      </c>
    </row>
    <row r="20" spans="1:5" ht="41.4" customHeight="1" x14ac:dyDescent="0.3">
      <c r="A20" s="49" t="s">
        <v>121</v>
      </c>
      <c r="B20" s="48"/>
      <c r="C20" s="48"/>
      <c r="D20" s="48"/>
      <c r="E20" s="14">
        <f>10958.5+112.6+1072.8+64.5</f>
        <v>12208.4</v>
      </c>
    </row>
    <row r="21" spans="1:5" ht="31.2" customHeight="1" x14ac:dyDescent="0.3">
      <c r="A21" s="49" t="s">
        <v>122</v>
      </c>
      <c r="B21" s="48"/>
      <c r="C21" s="48"/>
      <c r="D21" s="48"/>
      <c r="E21" s="14">
        <f>62.7+101+7.4</f>
        <v>171.1</v>
      </c>
    </row>
    <row r="22" spans="1:5" ht="42" customHeight="1" x14ac:dyDescent="0.3">
      <c r="A22" s="49" t="s">
        <v>123</v>
      </c>
      <c r="B22" s="48"/>
      <c r="C22" s="48"/>
      <c r="D22" s="48"/>
      <c r="E22" s="14">
        <f>2751.8+1597.4</f>
        <v>4349.2000000000007</v>
      </c>
    </row>
    <row r="23" spans="1:5" ht="30" customHeight="1" x14ac:dyDescent="0.3">
      <c r="A23" s="49" t="s">
        <v>124</v>
      </c>
      <c r="B23" s="48"/>
      <c r="C23" s="48"/>
      <c r="D23" s="48"/>
      <c r="E23" s="14">
        <f>38.8</f>
        <v>38.799999999999997</v>
      </c>
    </row>
    <row r="24" spans="1:5" ht="44.4" customHeight="1" x14ac:dyDescent="0.3">
      <c r="A24" s="49" t="s">
        <v>125</v>
      </c>
      <c r="B24" s="48"/>
      <c r="C24" s="48"/>
      <c r="D24" s="48"/>
      <c r="E24" s="14">
        <f>15.1</f>
        <v>15.1</v>
      </c>
    </row>
    <row r="25" spans="1:5" ht="45.6" customHeight="1" x14ac:dyDescent="0.3">
      <c r="A25" s="49" t="s">
        <v>126</v>
      </c>
      <c r="B25" s="48"/>
      <c r="C25" s="48"/>
      <c r="D25" s="48"/>
      <c r="E25" s="14">
        <f>518.1+449.5</f>
        <v>967.6</v>
      </c>
    </row>
    <row r="26" spans="1:5" ht="45" customHeight="1" x14ac:dyDescent="0.3">
      <c r="A26" s="49" t="s">
        <v>127</v>
      </c>
      <c r="B26" s="48"/>
      <c r="C26" s="48"/>
      <c r="D26" s="48"/>
      <c r="E26" s="14">
        <f>2915.2+5203.1+299.9+1512.6+289+4078.5+3550.2</f>
        <v>17848.5</v>
      </c>
    </row>
    <row r="27" spans="1:5" ht="33" customHeight="1" x14ac:dyDescent="0.3">
      <c r="A27" s="49" t="s">
        <v>128</v>
      </c>
      <c r="B27" s="48"/>
      <c r="C27" s="48"/>
      <c r="D27" s="48"/>
      <c r="E27" s="14">
        <f>0.1+24.7</f>
        <v>24.8</v>
      </c>
    </row>
    <row r="28" spans="1:5" ht="28.8" customHeight="1" x14ac:dyDescent="0.3">
      <c r="A28" s="49" t="s">
        <v>117</v>
      </c>
      <c r="B28" s="48"/>
      <c r="C28" s="48"/>
      <c r="D28" s="48"/>
      <c r="E28" s="14">
        <f>9.8</f>
        <v>9.8000000000000007</v>
      </c>
    </row>
    <row r="29" spans="1:5" ht="30" customHeight="1" x14ac:dyDescent="0.3">
      <c r="A29" s="49" t="s">
        <v>129</v>
      </c>
      <c r="B29" s="48"/>
      <c r="C29" s="48"/>
      <c r="D29" s="48"/>
      <c r="E29" s="14">
        <f>-65.7-715.4-45.8-11-11.7-44.6-3-11.9-7.1-3.5</f>
        <v>-919.7</v>
      </c>
    </row>
    <row r="30" spans="1:5" ht="27" customHeight="1" x14ac:dyDescent="0.3">
      <c r="A30" s="49" t="s">
        <v>130</v>
      </c>
      <c r="B30" s="48"/>
      <c r="C30" s="48"/>
      <c r="D30" s="48"/>
      <c r="E30" s="14">
        <f>166.6</f>
        <v>166.6</v>
      </c>
    </row>
    <row r="31" spans="1:5" x14ac:dyDescent="0.3">
      <c r="A31" s="49" t="s">
        <v>131</v>
      </c>
      <c r="B31" s="48"/>
      <c r="C31" s="48"/>
      <c r="D31" s="48"/>
      <c r="E31" s="14">
        <f>15036.4+455966.8</f>
        <v>471003.2</v>
      </c>
    </row>
    <row r="32" spans="1:5" ht="25.8" customHeight="1" x14ac:dyDescent="0.3">
      <c r="A32" s="49" t="s">
        <v>132</v>
      </c>
      <c r="B32" s="48"/>
      <c r="C32" s="48"/>
      <c r="D32" s="48"/>
      <c r="E32" s="14">
        <f>200.6+472.5+38.3+625.5+16.6</f>
        <v>1353.5</v>
      </c>
    </row>
    <row r="33" spans="1:5" ht="45.6" customHeight="1" x14ac:dyDescent="0.3">
      <c r="A33" s="49" t="s">
        <v>133</v>
      </c>
      <c r="B33" s="48"/>
      <c r="C33" s="48"/>
      <c r="D33" s="48"/>
      <c r="E33" s="14">
        <f>11.2+16.8+24.7</f>
        <v>52.7</v>
      </c>
    </row>
    <row r="34" spans="1:5" ht="27" customHeight="1" x14ac:dyDescent="0.3">
      <c r="A34" s="49" t="s">
        <v>135</v>
      </c>
      <c r="B34" s="48"/>
      <c r="C34" s="48"/>
      <c r="D34" s="48"/>
      <c r="E34" s="14">
        <f>3453.5+659.3+436.3+0.2</f>
        <v>4549.3</v>
      </c>
    </row>
    <row r="35" spans="1:5" ht="42" customHeight="1" x14ac:dyDescent="0.3">
      <c r="A35" s="49" t="s">
        <v>134</v>
      </c>
      <c r="B35" s="48"/>
      <c r="C35" s="48"/>
      <c r="D35" s="48"/>
      <c r="E35" s="14">
        <f>18100</f>
        <v>18100</v>
      </c>
    </row>
    <row r="36" spans="1:5" ht="60.6" customHeight="1" x14ac:dyDescent="0.3">
      <c r="A36" s="49" t="s">
        <v>136</v>
      </c>
      <c r="B36" s="48"/>
      <c r="C36" s="48"/>
      <c r="D36" s="48"/>
      <c r="E36" s="14">
        <f>663.3</f>
        <v>663.3</v>
      </c>
    </row>
    <row r="37" spans="1:5" ht="30" customHeight="1" x14ac:dyDescent="0.3">
      <c r="A37" s="49" t="s">
        <v>137</v>
      </c>
      <c r="B37" s="48"/>
      <c r="C37" s="48"/>
      <c r="D37" s="48"/>
      <c r="E37" s="14">
        <f>300</f>
        <v>300</v>
      </c>
    </row>
    <row r="38" spans="1:5" ht="32.4" customHeight="1" x14ac:dyDescent="0.3">
      <c r="A38" s="49" t="s">
        <v>138</v>
      </c>
      <c r="B38" s="48"/>
      <c r="C38" s="48"/>
      <c r="D38" s="48"/>
      <c r="E38" s="14">
        <f>1.6</f>
        <v>1.6</v>
      </c>
    </row>
    <row r="39" spans="1:5" ht="46.2" customHeight="1" x14ac:dyDescent="0.3">
      <c r="A39" s="49" t="s">
        <v>139</v>
      </c>
      <c r="B39" s="48"/>
      <c r="C39" s="48"/>
      <c r="D39" s="48"/>
      <c r="E39" s="14">
        <f>1519.1</f>
        <v>1519.1</v>
      </c>
    </row>
    <row r="40" spans="1:5" ht="31.2" customHeight="1" x14ac:dyDescent="0.3">
      <c r="A40" s="49" t="s">
        <v>140</v>
      </c>
      <c r="B40" s="48"/>
      <c r="C40" s="48"/>
      <c r="D40" s="48"/>
      <c r="E40" s="14">
        <f>17692.3</f>
        <v>17692.3</v>
      </c>
    </row>
    <row r="41" spans="1:5" ht="28.8" customHeight="1" x14ac:dyDescent="0.3">
      <c r="A41" s="49" t="s">
        <v>138</v>
      </c>
      <c r="B41" s="48"/>
      <c r="C41" s="48"/>
      <c r="D41" s="48"/>
      <c r="E41" s="14">
        <f>1.6+0.2+0.4</f>
        <v>2.2000000000000002</v>
      </c>
    </row>
    <row r="42" spans="1:5" ht="27.6" customHeight="1" x14ac:dyDescent="0.3">
      <c r="A42" s="49" t="s">
        <v>141</v>
      </c>
      <c r="B42" s="48"/>
      <c r="C42" s="48"/>
      <c r="D42" s="48"/>
      <c r="E42" s="14">
        <f>65.1</f>
        <v>65.099999999999994</v>
      </c>
    </row>
    <row r="43" spans="1:5" ht="33" customHeight="1" x14ac:dyDescent="0.3">
      <c r="A43" s="49" t="s">
        <v>142</v>
      </c>
      <c r="B43" s="48"/>
      <c r="C43" s="48"/>
      <c r="D43" s="48"/>
      <c r="E43" s="14">
        <f>9500</f>
        <v>9500</v>
      </c>
    </row>
    <row r="44" spans="1:5" ht="29.4" customHeight="1" x14ac:dyDescent="0.3">
      <c r="A44" s="49" t="s">
        <v>117</v>
      </c>
      <c r="B44" s="48"/>
      <c r="C44" s="48"/>
      <c r="D44" s="48"/>
      <c r="E44" s="14">
        <f>24</f>
        <v>24</v>
      </c>
    </row>
    <row r="45" spans="1:5" ht="28.2" customHeight="1" x14ac:dyDescent="0.3">
      <c r="A45" s="49" t="s">
        <v>143</v>
      </c>
      <c r="B45" s="48"/>
      <c r="C45" s="48"/>
      <c r="D45" s="48"/>
      <c r="E45" s="14">
        <f>162.8</f>
        <v>162.80000000000001</v>
      </c>
    </row>
    <row r="46" spans="1:5" ht="27.6" customHeight="1" x14ac:dyDescent="0.3">
      <c r="A46" s="49" t="s">
        <v>144</v>
      </c>
      <c r="B46" s="48"/>
      <c r="C46" s="48"/>
      <c r="D46" s="48"/>
      <c r="E46" s="14">
        <f>-261.1</f>
        <v>-261.10000000000002</v>
      </c>
    </row>
    <row r="47" spans="1:5" ht="33" customHeight="1" x14ac:dyDescent="0.3">
      <c r="A47" s="49" t="s">
        <v>145</v>
      </c>
      <c r="B47" s="48"/>
      <c r="C47" s="48"/>
      <c r="D47" s="48"/>
      <c r="E47" s="14">
        <f>922.5</f>
        <v>922.5</v>
      </c>
    </row>
    <row r="48" spans="1:5" ht="29.4" customHeight="1" x14ac:dyDescent="0.3">
      <c r="A48" s="49" t="s">
        <v>143</v>
      </c>
      <c r="B48" s="48"/>
      <c r="C48" s="48"/>
      <c r="D48" s="48"/>
      <c r="E48" s="14">
        <f>8.8</f>
        <v>8.8000000000000007</v>
      </c>
    </row>
    <row r="49" spans="1:9" x14ac:dyDescent="0.3">
      <c r="A49" s="49" t="s">
        <v>146</v>
      </c>
      <c r="B49" s="48"/>
      <c r="C49" s="48"/>
      <c r="D49" s="48"/>
      <c r="E49" s="14">
        <f>100</f>
        <v>100</v>
      </c>
    </row>
    <row r="50" spans="1:9" s="50" customFormat="1" x14ac:dyDescent="0.3">
      <c r="A50" s="41" t="s">
        <v>5</v>
      </c>
      <c r="B50" s="42"/>
      <c r="C50" s="42"/>
      <c r="D50" s="42"/>
      <c r="E50" s="57">
        <f>'Муниципальные районы'!B43-Учреждения!E5+'Муниципальные районы'!B42</f>
        <v>2315490.7420050004</v>
      </c>
      <c r="F50" s="56"/>
      <c r="G50" s="56"/>
      <c r="H50" s="56"/>
      <c r="I50" s="56"/>
    </row>
    <row r="51" spans="1:9" x14ac:dyDescent="0.3">
      <c r="A51" s="49"/>
      <c r="B51" s="48"/>
      <c r="C51" s="48"/>
      <c r="D51" s="48"/>
      <c r="E51" s="14"/>
    </row>
    <row r="52" spans="1:9" x14ac:dyDescent="0.3">
      <c r="A52" s="43" t="s">
        <v>14</v>
      </c>
      <c r="B52" s="45" t="s">
        <v>6</v>
      </c>
      <c r="C52" s="46" t="s">
        <v>7</v>
      </c>
      <c r="D52" s="46"/>
      <c r="E52" s="46"/>
    </row>
    <row r="53" spans="1:9" ht="82.8" x14ac:dyDescent="0.3">
      <c r="A53" s="44"/>
      <c r="B53" s="45"/>
      <c r="C53" s="51" t="s">
        <v>8</v>
      </c>
      <c r="D53" s="51" t="s">
        <v>9</v>
      </c>
      <c r="E53" s="51" t="s">
        <v>10</v>
      </c>
    </row>
    <row r="54" spans="1:9" x14ac:dyDescent="0.3">
      <c r="A54" s="54" t="s">
        <v>69</v>
      </c>
      <c r="B54" s="52">
        <v>6477.1925600000004</v>
      </c>
      <c r="C54" s="52">
        <v>16.544589999999999</v>
      </c>
      <c r="D54" s="52">
        <v>225.82174000000001</v>
      </c>
      <c r="E54" s="52">
        <v>1720.2597699999999</v>
      </c>
    </row>
    <row r="55" spans="1:9" x14ac:dyDescent="0.3">
      <c r="A55" s="54" t="s">
        <v>70</v>
      </c>
      <c r="B55" s="52">
        <v>-1677.04846</v>
      </c>
      <c r="C55" s="52">
        <v>-1497.1720800000001</v>
      </c>
      <c r="D55" s="52">
        <v>-159.34182999999999</v>
      </c>
      <c r="E55" s="52"/>
    </row>
    <row r="56" spans="1:9" x14ac:dyDescent="0.3">
      <c r="A56" s="54" t="s">
        <v>71</v>
      </c>
      <c r="B56" s="52">
        <v>-954.88998000000004</v>
      </c>
      <c r="C56" s="52">
        <v>-782.54148999999995</v>
      </c>
      <c r="D56" s="52">
        <v>-172.34849</v>
      </c>
      <c r="E56" s="52"/>
    </row>
    <row r="57" spans="1:9" x14ac:dyDescent="0.3">
      <c r="A57" s="54" t="s">
        <v>72</v>
      </c>
      <c r="B57" s="52">
        <v>49179.737569999998</v>
      </c>
      <c r="C57" s="52">
        <v>573.36621000000002</v>
      </c>
      <c r="D57" s="52">
        <v>-1087.1371799999999</v>
      </c>
      <c r="E57" s="52"/>
    </row>
    <row r="58" spans="1:9" ht="27.6" x14ac:dyDescent="0.3">
      <c r="A58" s="54" t="s">
        <v>73</v>
      </c>
      <c r="B58" s="52">
        <v>16108.62815</v>
      </c>
      <c r="C58" s="52">
        <v>2444.7370799999999</v>
      </c>
      <c r="D58" s="52">
        <v>412.33328</v>
      </c>
      <c r="E58" s="52"/>
    </row>
    <row r="59" spans="1:9" x14ac:dyDescent="0.3">
      <c r="A59" s="54" t="s">
        <v>74</v>
      </c>
      <c r="B59" s="52">
        <v>12702.962390000001</v>
      </c>
      <c r="C59" s="52">
        <v>-431.15019000000001</v>
      </c>
      <c r="D59" s="52">
        <v>-29.44755</v>
      </c>
      <c r="E59" s="52"/>
    </row>
    <row r="60" spans="1:9" x14ac:dyDescent="0.3">
      <c r="A60" s="54" t="s">
        <v>75</v>
      </c>
      <c r="B60" s="52">
        <v>-234.24454</v>
      </c>
      <c r="C60" s="52">
        <v>-1028.1674499999999</v>
      </c>
      <c r="D60" s="52">
        <v>-293.03528</v>
      </c>
      <c r="E60" s="52"/>
    </row>
    <row r="61" spans="1:9" ht="27.6" x14ac:dyDescent="0.3">
      <c r="A61" s="54" t="s">
        <v>76</v>
      </c>
      <c r="B61" s="52">
        <v>142323.18520000001</v>
      </c>
      <c r="C61" s="52">
        <v>-527.63900999999998</v>
      </c>
      <c r="D61" s="52">
        <v>-221.78822</v>
      </c>
      <c r="E61" s="52"/>
    </row>
    <row r="62" spans="1:9" x14ac:dyDescent="0.3">
      <c r="A62" s="54" t="s">
        <v>77</v>
      </c>
      <c r="B62" s="52">
        <v>52886.18879</v>
      </c>
      <c r="C62" s="52">
        <v>-236.99259000000001</v>
      </c>
      <c r="D62" s="52">
        <v>165.61729</v>
      </c>
      <c r="E62" s="52"/>
    </row>
    <row r="63" spans="1:9" x14ac:dyDescent="0.3">
      <c r="A63" s="54" t="s">
        <v>78</v>
      </c>
      <c r="B63" s="52">
        <v>44652.592709999997</v>
      </c>
      <c r="C63" s="52">
        <v>-62.663420000000002</v>
      </c>
      <c r="D63" s="52">
        <v>-110.38936</v>
      </c>
      <c r="E63" s="52">
        <v>-1282.9972</v>
      </c>
    </row>
    <row r="64" spans="1:9" x14ac:dyDescent="0.3">
      <c r="A64" s="54" t="s">
        <v>79</v>
      </c>
      <c r="B64" s="52">
        <v>-5386.8239599999997</v>
      </c>
      <c r="C64" s="52">
        <v>10.280609999999999</v>
      </c>
      <c r="D64" s="52">
        <v>4.8984800000000002</v>
      </c>
      <c r="E64" s="52">
        <v>1384.1102000000001</v>
      </c>
    </row>
    <row r="65" spans="1:5" x14ac:dyDescent="0.3">
      <c r="A65" s="54" t="s">
        <v>80</v>
      </c>
      <c r="B65" s="52">
        <v>142240.28922000001</v>
      </c>
      <c r="C65" s="52">
        <v>3783.5956200000001</v>
      </c>
      <c r="D65" s="52">
        <v>782.05736000000002</v>
      </c>
      <c r="E65" s="52">
        <v>35426.038159999996</v>
      </c>
    </row>
    <row r="66" spans="1:5" x14ac:dyDescent="0.3">
      <c r="A66" s="54" t="s">
        <v>81</v>
      </c>
      <c r="B66" s="52">
        <v>59492.539629999999</v>
      </c>
      <c r="C66" s="52">
        <v>-16.166730000000001</v>
      </c>
      <c r="D66" s="52">
        <v>-46.934980000000003</v>
      </c>
      <c r="E66" s="52">
        <v>57847.462449999999</v>
      </c>
    </row>
    <row r="67" spans="1:5" x14ac:dyDescent="0.3">
      <c r="A67" s="54" t="s">
        <v>82</v>
      </c>
      <c r="B67" s="52">
        <v>-150.52252999999999</v>
      </c>
      <c r="C67" s="52">
        <v>-1.01877</v>
      </c>
      <c r="D67" s="52">
        <v>-3.1E-4</v>
      </c>
      <c r="E67" s="52"/>
    </row>
    <row r="68" spans="1:5" ht="27.6" x14ac:dyDescent="0.3">
      <c r="A68" s="54" t="s">
        <v>83</v>
      </c>
      <c r="B68" s="52">
        <v>62650.826300000001</v>
      </c>
      <c r="C68" s="52">
        <v>30332.358530000001</v>
      </c>
      <c r="D68" s="52">
        <v>11102.17582</v>
      </c>
      <c r="E68" s="52"/>
    </row>
    <row r="69" spans="1:5" x14ac:dyDescent="0.3">
      <c r="A69" s="54" t="s">
        <v>84</v>
      </c>
      <c r="B69" s="52">
        <v>2055.2448300000001</v>
      </c>
      <c r="C69" s="52">
        <v>-161.87787</v>
      </c>
      <c r="D69" s="52">
        <v>-27.08005</v>
      </c>
      <c r="E69" s="52"/>
    </row>
    <row r="70" spans="1:5" x14ac:dyDescent="0.3">
      <c r="A70" s="54" t="s">
        <v>85</v>
      </c>
      <c r="B70" s="52">
        <v>100709.87079</v>
      </c>
      <c r="C70" s="52">
        <v>1790.0502799999999</v>
      </c>
      <c r="D70" s="52">
        <v>510.91834999999998</v>
      </c>
      <c r="E70" s="52"/>
    </row>
    <row r="71" spans="1:5" x14ac:dyDescent="0.3">
      <c r="A71" s="54" t="s">
        <v>86</v>
      </c>
      <c r="B71" s="52">
        <v>5132.56448</v>
      </c>
      <c r="C71" s="52">
        <v>1175.3437300000001</v>
      </c>
      <c r="D71" s="52">
        <v>335.64120000000003</v>
      </c>
      <c r="E71" s="52"/>
    </row>
    <row r="72" spans="1:5" x14ac:dyDescent="0.3">
      <c r="A72" s="54" t="s">
        <v>87</v>
      </c>
      <c r="B72" s="52">
        <v>1284.23351</v>
      </c>
      <c r="C72" s="52">
        <v>839.55475000000001</v>
      </c>
      <c r="D72" s="52">
        <v>372.07801999999998</v>
      </c>
      <c r="E72" s="52"/>
    </row>
    <row r="73" spans="1:5" ht="27.6" x14ac:dyDescent="0.3">
      <c r="A73" s="54" t="s">
        <v>88</v>
      </c>
      <c r="B73" s="52">
        <v>2381.42895</v>
      </c>
      <c r="C73" s="52">
        <v>499.11982999999998</v>
      </c>
      <c r="D73" s="52">
        <v>-509.63718</v>
      </c>
      <c r="E73" s="52">
        <v>2488.8124299999999</v>
      </c>
    </row>
    <row r="74" spans="1:5" x14ac:dyDescent="0.3">
      <c r="A74" s="54" t="s">
        <v>89</v>
      </c>
      <c r="B74" s="52">
        <v>751.00138000000004</v>
      </c>
      <c r="C74" s="52">
        <v>-1.22621</v>
      </c>
      <c r="D74" s="52">
        <v>-39.502719999999997</v>
      </c>
      <c r="E74" s="52"/>
    </row>
    <row r="75" spans="1:5" x14ac:dyDescent="0.3">
      <c r="A75" s="54" t="s">
        <v>90</v>
      </c>
      <c r="B75" s="52">
        <v>954478.93449999997</v>
      </c>
      <c r="C75" s="52">
        <v>-72.315160000000006</v>
      </c>
      <c r="D75" s="52">
        <v>-285.62128999999999</v>
      </c>
      <c r="E75" s="52"/>
    </row>
    <row r="76" spans="1:5" x14ac:dyDescent="0.3">
      <c r="A76" s="54" t="s">
        <v>91</v>
      </c>
      <c r="B76" s="52">
        <v>-2216.93055</v>
      </c>
      <c r="C76" s="52">
        <v>-1215.6205399999999</v>
      </c>
      <c r="D76" s="52">
        <v>-595.63619000000006</v>
      </c>
      <c r="E76" s="52"/>
    </row>
    <row r="77" spans="1:5" x14ac:dyDescent="0.3">
      <c r="A77" s="54" t="s">
        <v>92</v>
      </c>
      <c r="B77" s="52">
        <v>459.52499999999998</v>
      </c>
      <c r="C77" s="52">
        <v>103</v>
      </c>
      <c r="D77" s="52">
        <v>330.65699999999998</v>
      </c>
      <c r="E77" s="52"/>
    </row>
    <row r="78" spans="1:5" x14ac:dyDescent="0.3">
      <c r="A78" s="54" t="s">
        <v>93</v>
      </c>
      <c r="B78" s="52">
        <v>-91.096010000000007</v>
      </c>
      <c r="C78" s="52">
        <v>-27.278759999999998</v>
      </c>
      <c r="D78" s="52">
        <v>-37.367379999999997</v>
      </c>
      <c r="E78" s="52"/>
    </row>
    <row r="79" spans="1:5" x14ac:dyDescent="0.3">
      <c r="A79" s="54" t="s">
        <v>94</v>
      </c>
      <c r="B79" s="52">
        <v>-79.574969999999993</v>
      </c>
      <c r="C79" s="52">
        <v>-86.587829999999997</v>
      </c>
      <c r="D79" s="52">
        <v>-45.366410000000002</v>
      </c>
      <c r="E79" s="52"/>
    </row>
    <row r="80" spans="1:5" x14ac:dyDescent="0.3">
      <c r="A80" s="54" t="s">
        <v>95</v>
      </c>
      <c r="B80" s="52">
        <v>-128.20344</v>
      </c>
      <c r="C80" s="52">
        <v>-94.315780000000004</v>
      </c>
      <c r="D80" s="52">
        <v>-10.005470000000001</v>
      </c>
      <c r="E80" s="52"/>
    </row>
    <row r="81" spans="1:5" x14ac:dyDescent="0.3">
      <c r="A81" s="54" t="s">
        <v>96</v>
      </c>
      <c r="B81" s="52">
        <v>74.039230000000003</v>
      </c>
      <c r="C81" s="52">
        <v>-0.13786999999999999</v>
      </c>
      <c r="D81" s="52">
        <v>3.8969999999999998E-2</v>
      </c>
      <c r="E81" s="52"/>
    </row>
    <row r="82" spans="1:5" x14ac:dyDescent="0.3">
      <c r="A82" s="54" t="s">
        <v>97</v>
      </c>
      <c r="B82" s="52">
        <v>2050.3267300000002</v>
      </c>
      <c r="C82" s="52">
        <v>1312.5888399999999</v>
      </c>
      <c r="D82" s="52">
        <v>94.814790000000002</v>
      </c>
      <c r="E82" s="52"/>
    </row>
    <row r="83" spans="1:5" x14ac:dyDescent="0.3">
      <c r="A83" s="54" t="s">
        <v>98</v>
      </c>
      <c r="B83" s="52">
        <v>322242.58004999999</v>
      </c>
      <c r="C83" s="52">
        <v>-2612.88922</v>
      </c>
      <c r="D83" s="52">
        <v>-3775.7923500000002</v>
      </c>
      <c r="E83" s="52">
        <v>-0.70330000000000004</v>
      </c>
    </row>
    <row r="84" spans="1:5" ht="27.6" x14ac:dyDescent="0.3">
      <c r="A84" s="54" t="s">
        <v>99</v>
      </c>
      <c r="B84" s="52">
        <v>273.34748000000002</v>
      </c>
      <c r="C84" s="52">
        <v>147.97076000000001</v>
      </c>
      <c r="D84" s="52">
        <v>117.12672000000001</v>
      </c>
      <c r="E84" s="52"/>
    </row>
    <row r="85" spans="1:5" x14ac:dyDescent="0.3">
      <c r="A85" s="54" t="s">
        <v>100</v>
      </c>
      <c r="B85" s="52">
        <v>1605.6377600000001</v>
      </c>
      <c r="C85" s="52">
        <v>1025.2167999999999</v>
      </c>
      <c r="D85" s="52">
        <v>243.72274999999999</v>
      </c>
      <c r="E85" s="52"/>
    </row>
    <row r="86" spans="1:5" x14ac:dyDescent="0.3">
      <c r="A86" s="54" t="s">
        <v>101</v>
      </c>
      <c r="B86" s="52">
        <v>1516.3669500000001</v>
      </c>
      <c r="C86" s="52">
        <v>29.81514</v>
      </c>
      <c r="D86" s="52">
        <v>-56.297020000000003</v>
      </c>
      <c r="E86" s="52">
        <v>204.595</v>
      </c>
    </row>
    <row r="87" spans="1:5" x14ac:dyDescent="0.3">
      <c r="A87" s="54" t="s">
        <v>102</v>
      </c>
      <c r="B87" s="52">
        <v>-138162.63795999999</v>
      </c>
      <c r="C87" s="52">
        <v>-706.70236</v>
      </c>
      <c r="D87" s="52">
        <v>-381.24126000000001</v>
      </c>
      <c r="E87" s="52">
        <v>-11.435320000000001</v>
      </c>
    </row>
    <row r="88" spans="1:5" x14ac:dyDescent="0.3">
      <c r="A88" s="54" t="s">
        <v>103</v>
      </c>
      <c r="B88" s="52">
        <v>33189.233370000002</v>
      </c>
      <c r="C88" s="52">
        <v>9761.0849699999999</v>
      </c>
      <c r="D88" s="52">
        <v>3148.9971999999998</v>
      </c>
      <c r="E88" s="52"/>
    </row>
    <row r="89" spans="1:5" x14ac:dyDescent="0.3">
      <c r="A89" s="54" t="s">
        <v>104</v>
      </c>
      <c r="B89" s="52">
        <v>-1157.86403</v>
      </c>
      <c r="C89" s="52">
        <v>-73.966080000000005</v>
      </c>
      <c r="D89" s="52">
        <v>-6.7489999999999994E-2</v>
      </c>
      <c r="E89" s="52"/>
    </row>
    <row r="90" spans="1:5" x14ac:dyDescent="0.3">
      <c r="A90" s="54" t="s">
        <v>105</v>
      </c>
      <c r="B90" s="52">
        <v>10.637589999999999</v>
      </c>
      <c r="C90" s="52">
        <v>-56.902670000000001</v>
      </c>
      <c r="D90" s="52">
        <v>-11.70354</v>
      </c>
      <c r="E90" s="52">
        <v>-41.368000000000002</v>
      </c>
    </row>
    <row r="91" spans="1:5" x14ac:dyDescent="0.3">
      <c r="A91" s="54" t="s">
        <v>106</v>
      </c>
      <c r="B91" s="52">
        <v>389.50902000000002</v>
      </c>
      <c r="C91" s="52">
        <v>23.54279</v>
      </c>
      <c r="D91" s="52">
        <v>-541.03017999999997</v>
      </c>
      <c r="E91" s="52"/>
    </row>
    <row r="92" spans="1:5" x14ac:dyDescent="0.3">
      <c r="A92" s="54" t="s">
        <v>107</v>
      </c>
      <c r="B92" s="52">
        <v>40888.478454999997</v>
      </c>
      <c r="C92" s="52">
        <v>-474.91052999999999</v>
      </c>
      <c r="D92" s="52">
        <v>-257.48552000000001</v>
      </c>
      <c r="E92" s="52"/>
    </row>
    <row r="93" spans="1:5" x14ac:dyDescent="0.3">
      <c r="A93" s="54" t="s">
        <v>108</v>
      </c>
      <c r="B93" s="52">
        <v>-240.68540999999999</v>
      </c>
      <c r="C93" s="52">
        <v>-188.75316000000001</v>
      </c>
      <c r="D93" s="52">
        <v>-105.99965</v>
      </c>
      <c r="E93" s="52"/>
    </row>
    <row r="94" spans="1:5" x14ac:dyDescent="0.3">
      <c r="A94" s="55" t="s">
        <v>109</v>
      </c>
      <c r="B94" s="53">
        <v>1907726.580755</v>
      </c>
      <c r="C94" s="53">
        <v>43511.174760000002</v>
      </c>
      <c r="D94" s="53">
        <v>9046.6420699999999</v>
      </c>
      <c r="E94" s="53">
        <v>97734.774189999996</v>
      </c>
    </row>
  </sheetData>
  <mergeCells count="51">
    <mergeCell ref="A51:D51"/>
    <mergeCell ref="A52:A53"/>
    <mergeCell ref="B52:B53"/>
    <mergeCell ref="C52:E52"/>
    <mergeCell ref="A50:D50"/>
    <mergeCell ref="A47:D47"/>
    <mergeCell ref="A48:D48"/>
    <mergeCell ref="A49:D49"/>
    <mergeCell ref="A41:D41"/>
    <mergeCell ref="A42:D42"/>
    <mergeCell ref="A44:D44"/>
    <mergeCell ref="A45:D45"/>
    <mergeCell ref="A46:D46"/>
    <mergeCell ref="A36:D36"/>
    <mergeCell ref="A37:D37"/>
    <mergeCell ref="A38:D38"/>
    <mergeCell ref="A39:D39"/>
    <mergeCell ref="A40:D40"/>
    <mergeCell ref="A31:D31"/>
    <mergeCell ref="A32:D32"/>
    <mergeCell ref="A33:D33"/>
    <mergeCell ref="A34:D34"/>
    <mergeCell ref="A35:D35"/>
    <mergeCell ref="A26:D26"/>
    <mergeCell ref="A27:D27"/>
    <mergeCell ref="A28:D28"/>
    <mergeCell ref="A29:D29"/>
    <mergeCell ref="A30:D30"/>
    <mergeCell ref="A21:D21"/>
    <mergeCell ref="A22:D22"/>
    <mergeCell ref="A23:D23"/>
    <mergeCell ref="A24:D24"/>
    <mergeCell ref="A25:D25"/>
    <mergeCell ref="A16:D16"/>
    <mergeCell ref="A17:D17"/>
    <mergeCell ref="A18:D18"/>
    <mergeCell ref="A19:D19"/>
    <mergeCell ref="A20:D20"/>
    <mergeCell ref="A1:E1"/>
    <mergeCell ref="A2:E2"/>
    <mergeCell ref="A5:D5"/>
    <mergeCell ref="A43:D43"/>
    <mergeCell ref="A7:D7"/>
    <mergeCell ref="A8:D8"/>
    <mergeCell ref="A9:D9"/>
    <mergeCell ref="A10:D10"/>
    <mergeCell ref="A11:D11"/>
    <mergeCell ref="A12:D12"/>
    <mergeCell ref="A13:D13"/>
    <mergeCell ref="A14:D14"/>
    <mergeCell ref="A15:D15"/>
  </mergeCells>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abSelected="1" view="pageBreakPreview" topLeftCell="D52" zoomScaleNormal="100" zoomScaleSheetLayoutView="100" workbookViewId="0">
      <selection activeCell="O3" sqref="O3"/>
    </sheetView>
  </sheetViews>
  <sheetFormatPr defaultRowHeight="14.4" x14ac:dyDescent="0.3"/>
  <cols>
    <col min="1" max="1" width="38.33203125" customWidth="1"/>
    <col min="2" max="2" width="13.109375" customWidth="1"/>
    <col min="3" max="3" width="14" customWidth="1"/>
    <col min="4" max="4" width="13" customWidth="1"/>
    <col min="5" max="5" width="14.33203125" customWidth="1"/>
    <col min="6" max="6" width="13.33203125" customWidth="1"/>
    <col min="7" max="7" width="15.21875" customWidth="1"/>
    <col min="8" max="8" width="14.88671875" customWidth="1"/>
    <col min="9" max="9" width="13.109375" customWidth="1"/>
    <col min="10" max="10" width="15.33203125" customWidth="1"/>
    <col min="11" max="11" width="11" customWidth="1"/>
    <col min="12" max="12" width="15" customWidth="1"/>
    <col min="13" max="13" width="13.77734375" customWidth="1"/>
    <col min="14" max="14" width="13" customWidth="1"/>
    <col min="15" max="15" width="13.77734375" customWidth="1"/>
    <col min="16" max="16" width="11.21875" customWidth="1"/>
  </cols>
  <sheetData>
    <row r="1" spans="1:20" s="21" customFormat="1" ht="15.6" x14ac:dyDescent="0.3">
      <c r="A1" s="35" t="s">
        <v>68</v>
      </c>
      <c r="C1" s="22" t="s">
        <v>13</v>
      </c>
    </row>
    <row r="2" spans="1:20" x14ac:dyDescent="0.3">
      <c r="A2" s="30" t="str">
        <f>TEXT(EndData2,"[$-FC19]ДД.ММ.ГГГ")</f>
        <v>30.12.2016</v>
      </c>
      <c r="B2" s="30">
        <f>A2+1</f>
        <v>42735</v>
      </c>
      <c r="C2" s="36" t="str">
        <f>TEXT(B2,"[$-FC19]ДД.ММ.ГГГ")</f>
        <v>31.12.2016</v>
      </c>
      <c r="P2" s="19" t="s">
        <v>12</v>
      </c>
    </row>
    <row r="3" spans="1:20" s="20" customFormat="1" ht="51.75" customHeight="1" x14ac:dyDescent="0.25">
      <c r="A3" s="27" t="s">
        <v>15</v>
      </c>
      <c r="B3" s="34" t="s">
        <v>16</v>
      </c>
      <c r="C3" s="31" t="s">
        <v>17</v>
      </c>
      <c r="D3" s="31" t="s">
        <v>18</v>
      </c>
      <c r="E3" s="31" t="s">
        <v>19</v>
      </c>
      <c r="F3" s="31" t="s">
        <v>20</v>
      </c>
      <c r="G3" s="31" t="s">
        <v>21</v>
      </c>
      <c r="H3" s="31" t="s">
        <v>22</v>
      </c>
      <c r="I3" s="31" t="s">
        <v>23</v>
      </c>
      <c r="J3" s="31" t="s">
        <v>24</v>
      </c>
      <c r="K3" s="31" t="s">
        <v>25</v>
      </c>
      <c r="L3" s="31" t="s">
        <v>26</v>
      </c>
      <c r="M3" s="31" t="s">
        <v>27</v>
      </c>
      <c r="N3" s="31" t="s">
        <v>28</v>
      </c>
      <c r="O3" s="31" t="s">
        <v>29</v>
      </c>
      <c r="P3" s="16" t="s">
        <v>11</v>
      </c>
    </row>
    <row r="4" spans="1:20" ht="40.200000000000003" x14ac:dyDescent="0.3">
      <c r="A4" s="17" t="s">
        <v>31</v>
      </c>
      <c r="B4" s="32"/>
      <c r="C4" s="32"/>
      <c r="D4" s="32"/>
      <c r="E4" s="32">
        <v>8299.5830000000005</v>
      </c>
      <c r="F4" s="32"/>
      <c r="G4" s="32"/>
      <c r="H4" s="32"/>
      <c r="I4" s="32"/>
      <c r="J4" s="32"/>
      <c r="K4" s="32"/>
      <c r="L4" s="32"/>
      <c r="M4" s="32"/>
      <c r="N4" s="32"/>
      <c r="O4" s="32"/>
      <c r="P4" s="18">
        <v>8299.5830000000005</v>
      </c>
      <c r="Q4" s="19"/>
      <c r="R4" s="19"/>
      <c r="S4" s="19"/>
      <c r="T4" s="19"/>
    </row>
    <row r="5" spans="1:20" ht="27" x14ac:dyDescent="0.3">
      <c r="A5" s="17" t="s">
        <v>32</v>
      </c>
      <c r="B5" s="32">
        <v>4545.8623299999999</v>
      </c>
      <c r="C5" s="32">
        <v>39473.222000000002</v>
      </c>
      <c r="D5" s="32">
        <v>49278.105199999998</v>
      </c>
      <c r="E5" s="32">
        <v>5786.8509999999997</v>
      </c>
      <c r="F5" s="32"/>
      <c r="G5" s="32">
        <v>33837.5</v>
      </c>
      <c r="H5" s="32"/>
      <c r="I5" s="32">
        <v>775</v>
      </c>
      <c r="J5" s="32">
        <v>20690</v>
      </c>
      <c r="K5" s="32"/>
      <c r="L5" s="32"/>
      <c r="M5" s="32"/>
      <c r="N5" s="32">
        <v>1500</v>
      </c>
      <c r="O5" s="32"/>
      <c r="P5" s="18">
        <v>155886.54053</v>
      </c>
      <c r="Q5" s="19"/>
      <c r="R5" s="19"/>
      <c r="S5" s="19"/>
      <c r="T5" s="19"/>
    </row>
    <row r="6" spans="1:20" ht="66.599999999999994" x14ac:dyDescent="0.3">
      <c r="A6" s="17" t="s">
        <v>33</v>
      </c>
      <c r="B6" s="32">
        <v>31904.477459999998</v>
      </c>
      <c r="C6" s="32"/>
      <c r="D6" s="32"/>
      <c r="E6" s="32">
        <v>13569.165999999999</v>
      </c>
      <c r="F6" s="32"/>
      <c r="G6" s="32"/>
      <c r="H6" s="32"/>
      <c r="I6" s="32"/>
      <c r="J6" s="32"/>
      <c r="K6" s="32"/>
      <c r="L6" s="32"/>
      <c r="M6" s="32">
        <v>-5031.3598000000002</v>
      </c>
      <c r="N6" s="32"/>
      <c r="O6" s="32"/>
      <c r="P6" s="18">
        <v>40442.283660000001</v>
      </c>
      <c r="Q6" s="19"/>
      <c r="R6" s="19"/>
      <c r="S6" s="19"/>
      <c r="T6" s="19"/>
    </row>
    <row r="7" spans="1:20" ht="93" x14ac:dyDescent="0.3">
      <c r="A7" s="17" t="s">
        <v>34</v>
      </c>
      <c r="B7" s="32">
        <v>18015.1944</v>
      </c>
      <c r="C7" s="32">
        <v>7074.9495399999996</v>
      </c>
      <c r="D7" s="32"/>
      <c r="E7" s="32">
        <v>7604.86625</v>
      </c>
      <c r="F7" s="32"/>
      <c r="G7" s="32">
        <v>496.40123</v>
      </c>
      <c r="H7" s="32">
        <v>-111.75</v>
      </c>
      <c r="I7" s="32"/>
      <c r="J7" s="32">
        <v>-7390.6475300000002</v>
      </c>
      <c r="K7" s="32">
        <v>385.25225999999998</v>
      </c>
      <c r="L7" s="32">
        <v>687.36725999999999</v>
      </c>
      <c r="M7" s="32">
        <v>-860.47008000000005</v>
      </c>
      <c r="N7" s="32"/>
      <c r="O7" s="32">
        <v>-8.77</v>
      </c>
      <c r="P7" s="18">
        <v>25892.393329999999</v>
      </c>
      <c r="Q7" s="19"/>
      <c r="R7" s="19"/>
      <c r="S7" s="19"/>
      <c r="T7" s="19"/>
    </row>
    <row r="8" spans="1:20" ht="66.599999999999994" x14ac:dyDescent="0.3">
      <c r="A8" s="17" t="s">
        <v>35</v>
      </c>
      <c r="B8" s="32">
        <v>60925.797339999997</v>
      </c>
      <c r="C8" s="32">
        <v>-371.86568999999997</v>
      </c>
      <c r="D8" s="32"/>
      <c r="E8" s="32"/>
      <c r="F8" s="32"/>
      <c r="G8" s="32">
        <v>21567.229759999998</v>
      </c>
      <c r="H8" s="32">
        <v>-3500</v>
      </c>
      <c r="I8" s="32"/>
      <c r="J8" s="32">
        <v>5403.3103600000004</v>
      </c>
      <c r="K8" s="32">
        <v>9464.3151899999993</v>
      </c>
      <c r="L8" s="32"/>
      <c r="M8" s="32"/>
      <c r="N8" s="32"/>
      <c r="O8" s="32"/>
      <c r="P8" s="18">
        <v>93488.786959999998</v>
      </c>
      <c r="Q8" s="19"/>
      <c r="R8" s="19"/>
      <c r="S8" s="19"/>
      <c r="T8" s="19"/>
    </row>
    <row r="9" spans="1:20" ht="79.8" x14ac:dyDescent="0.3">
      <c r="A9" s="17" t="s">
        <v>36</v>
      </c>
      <c r="B9" s="32">
        <v>-36.9407</v>
      </c>
      <c r="C9" s="32">
        <v>-189.37799999999999</v>
      </c>
      <c r="D9" s="32"/>
      <c r="E9" s="32"/>
      <c r="F9" s="32"/>
      <c r="G9" s="32"/>
      <c r="H9" s="32"/>
      <c r="I9" s="32"/>
      <c r="J9" s="32"/>
      <c r="K9" s="32"/>
      <c r="L9" s="32"/>
      <c r="M9" s="32"/>
      <c r="N9" s="32"/>
      <c r="O9" s="32"/>
      <c r="P9" s="18">
        <v>-226.31870000000001</v>
      </c>
      <c r="Q9" s="19"/>
      <c r="R9" s="19"/>
      <c r="S9" s="19"/>
      <c r="T9" s="19"/>
    </row>
    <row r="10" spans="1:20" ht="93" x14ac:dyDescent="0.3">
      <c r="A10" s="17" t="s">
        <v>37</v>
      </c>
      <c r="B10" s="32">
        <v>-107.39385</v>
      </c>
      <c r="C10" s="32">
        <v>-14.22691</v>
      </c>
      <c r="D10" s="32">
        <v>-16.903960000000001</v>
      </c>
      <c r="E10" s="32">
        <v>-83.842100000000002</v>
      </c>
      <c r="F10" s="32">
        <v>-1.78189</v>
      </c>
      <c r="G10" s="32"/>
      <c r="H10" s="32"/>
      <c r="I10" s="32"/>
      <c r="J10" s="32"/>
      <c r="K10" s="32">
        <v>-47.115459999999999</v>
      </c>
      <c r="L10" s="32">
        <v>27.07236</v>
      </c>
      <c r="M10" s="32"/>
      <c r="N10" s="32"/>
      <c r="O10" s="32">
        <v>-368.00839999999999</v>
      </c>
      <c r="P10" s="18">
        <v>-612.20020999999997</v>
      </c>
      <c r="Q10" s="19"/>
      <c r="R10" s="19"/>
      <c r="S10" s="19"/>
      <c r="T10" s="19"/>
    </row>
    <row r="11" spans="1:20" ht="53.4" x14ac:dyDescent="0.3">
      <c r="A11" s="17" t="s">
        <v>38</v>
      </c>
      <c r="B11" s="32">
        <v>-76.823400000000007</v>
      </c>
      <c r="C11" s="32">
        <v>-67.658569999999997</v>
      </c>
      <c r="D11" s="32"/>
      <c r="E11" s="32"/>
      <c r="F11" s="32">
        <v>-2.1770200000000002</v>
      </c>
      <c r="G11" s="32"/>
      <c r="H11" s="32"/>
      <c r="I11" s="32"/>
      <c r="J11" s="32"/>
      <c r="K11" s="32">
        <v>-9.8539700000000003</v>
      </c>
      <c r="L11" s="32">
        <v>-42.145800000000001</v>
      </c>
      <c r="M11" s="32"/>
      <c r="N11" s="32"/>
      <c r="O11" s="32"/>
      <c r="P11" s="18">
        <v>-198.65876</v>
      </c>
      <c r="Q11" s="19"/>
      <c r="R11" s="19"/>
      <c r="S11" s="19"/>
      <c r="T11" s="19"/>
    </row>
    <row r="12" spans="1:20" ht="79.8" x14ac:dyDescent="0.3">
      <c r="A12" s="17" t="s">
        <v>39</v>
      </c>
      <c r="B12" s="32">
        <v>-22.65361</v>
      </c>
      <c r="C12" s="32">
        <v>-34.136139999999997</v>
      </c>
      <c r="D12" s="32"/>
      <c r="E12" s="32">
        <v>-232.49546000000001</v>
      </c>
      <c r="F12" s="32"/>
      <c r="G12" s="32"/>
      <c r="H12" s="32"/>
      <c r="I12" s="32"/>
      <c r="J12" s="32"/>
      <c r="K12" s="32">
        <v>-48.036439999999999</v>
      </c>
      <c r="L12" s="32">
        <v>-43.739789999999999</v>
      </c>
      <c r="M12" s="32">
        <v>-3.9355199999999999</v>
      </c>
      <c r="N12" s="32">
        <v>-34.369</v>
      </c>
      <c r="O12" s="32">
        <v>-159.93187</v>
      </c>
      <c r="P12" s="18">
        <v>-579.29782999999998</v>
      </c>
      <c r="Q12" s="19"/>
      <c r="R12" s="19"/>
      <c r="S12" s="19"/>
      <c r="T12" s="19"/>
    </row>
    <row r="13" spans="1:20" ht="106.2" x14ac:dyDescent="0.3">
      <c r="A13" s="17" t="s">
        <v>40</v>
      </c>
      <c r="B13" s="32">
        <v>66.811530000000005</v>
      </c>
      <c r="C13" s="32"/>
      <c r="D13" s="32"/>
      <c r="E13" s="32"/>
      <c r="F13" s="32"/>
      <c r="G13" s="32"/>
      <c r="H13" s="32"/>
      <c r="I13" s="32"/>
      <c r="J13" s="32">
        <v>-23.7254</v>
      </c>
      <c r="K13" s="32"/>
      <c r="L13" s="32"/>
      <c r="M13" s="32"/>
      <c r="N13" s="32"/>
      <c r="O13" s="32"/>
      <c r="P13" s="18">
        <v>43.086129999999997</v>
      </c>
      <c r="Q13" s="19"/>
      <c r="R13" s="19"/>
      <c r="S13" s="19"/>
      <c r="T13" s="19"/>
    </row>
    <row r="14" spans="1:20" ht="79.8" x14ac:dyDescent="0.3">
      <c r="A14" s="17" t="s">
        <v>41</v>
      </c>
      <c r="B14" s="32"/>
      <c r="C14" s="32">
        <v>-59.363100000000003</v>
      </c>
      <c r="D14" s="32"/>
      <c r="E14" s="32"/>
      <c r="F14" s="32"/>
      <c r="G14" s="32"/>
      <c r="H14" s="32"/>
      <c r="I14" s="32"/>
      <c r="J14" s="32"/>
      <c r="K14" s="32"/>
      <c r="L14" s="32"/>
      <c r="M14" s="32"/>
      <c r="N14" s="32"/>
      <c r="O14" s="32"/>
      <c r="P14" s="18">
        <v>-59.363100000000003</v>
      </c>
      <c r="Q14" s="19"/>
      <c r="R14" s="19"/>
      <c r="S14" s="19"/>
      <c r="T14" s="19"/>
    </row>
    <row r="15" spans="1:20" ht="317.39999999999998" x14ac:dyDescent="0.3">
      <c r="A15" s="17" t="s">
        <v>42</v>
      </c>
      <c r="B15" s="32">
        <v>-1427.5525299999999</v>
      </c>
      <c r="C15" s="32"/>
      <c r="D15" s="32"/>
      <c r="E15" s="32">
        <v>-279.90602000000001</v>
      </c>
      <c r="F15" s="32">
        <v>-98.60248</v>
      </c>
      <c r="G15" s="32">
        <v>207.89252999999999</v>
      </c>
      <c r="H15" s="32">
        <v>63.569200000000002</v>
      </c>
      <c r="I15" s="32">
        <v>0.49923000000000001</v>
      </c>
      <c r="J15" s="32">
        <v>-107.62716</v>
      </c>
      <c r="K15" s="32">
        <v>-135.71697</v>
      </c>
      <c r="L15" s="32">
        <v>526.28099999999995</v>
      </c>
      <c r="M15" s="32">
        <v>-339.20409999999998</v>
      </c>
      <c r="N15" s="32">
        <v>-312.32790999999997</v>
      </c>
      <c r="O15" s="32"/>
      <c r="P15" s="18">
        <v>-1902.6952100000001</v>
      </c>
      <c r="Q15" s="19"/>
      <c r="R15" s="19"/>
      <c r="S15" s="19"/>
      <c r="T15" s="19"/>
    </row>
    <row r="16" spans="1:20" ht="159" x14ac:dyDescent="0.3">
      <c r="A16" s="17" t="s">
        <v>43</v>
      </c>
      <c r="B16" s="32"/>
      <c r="C16" s="32"/>
      <c r="D16" s="32"/>
      <c r="E16" s="32"/>
      <c r="F16" s="32">
        <v>-669.52178000000004</v>
      </c>
      <c r="G16" s="32"/>
      <c r="H16" s="32"/>
      <c r="I16" s="32"/>
      <c r="J16" s="32"/>
      <c r="K16" s="32">
        <v>-293.45128</v>
      </c>
      <c r="L16" s="32"/>
      <c r="M16" s="32">
        <v>-3413.2168799999999</v>
      </c>
      <c r="N16" s="32">
        <v>2.9999999999999997E-4</v>
      </c>
      <c r="O16" s="32">
        <v>-6899.9624000000003</v>
      </c>
      <c r="P16" s="18">
        <v>-11276.152040000001</v>
      </c>
      <c r="Q16" s="19"/>
      <c r="R16" s="19"/>
      <c r="S16" s="19"/>
      <c r="T16" s="19"/>
    </row>
    <row r="17" spans="1:20" ht="93" x14ac:dyDescent="0.3">
      <c r="A17" s="17" t="s">
        <v>44</v>
      </c>
      <c r="B17" s="32">
        <v>-288.61799000000002</v>
      </c>
      <c r="C17" s="32"/>
      <c r="D17" s="32"/>
      <c r="E17" s="32">
        <v>6.0000000000000002E-5</v>
      </c>
      <c r="F17" s="32"/>
      <c r="G17" s="32"/>
      <c r="H17" s="32"/>
      <c r="I17" s="32"/>
      <c r="J17" s="32"/>
      <c r="K17" s="32">
        <v>-1.5</v>
      </c>
      <c r="L17" s="32">
        <v>-382.00058000000001</v>
      </c>
      <c r="M17" s="32"/>
      <c r="N17" s="32">
        <v>427.34433000000001</v>
      </c>
      <c r="O17" s="32">
        <v>-86.5</v>
      </c>
      <c r="P17" s="18">
        <v>-331.27418</v>
      </c>
      <c r="Q17" s="19"/>
      <c r="R17" s="19"/>
      <c r="S17" s="19"/>
      <c r="T17" s="19"/>
    </row>
    <row r="18" spans="1:20" ht="132.6" x14ac:dyDescent="0.3">
      <c r="A18" s="17" t="s">
        <v>45</v>
      </c>
      <c r="B18" s="32">
        <v>-15.47165</v>
      </c>
      <c r="C18" s="32">
        <v>-35.929380000000002</v>
      </c>
      <c r="D18" s="32"/>
      <c r="E18" s="32"/>
      <c r="F18" s="32">
        <v>-2.5007999999999999</v>
      </c>
      <c r="G18" s="32"/>
      <c r="H18" s="32"/>
      <c r="I18" s="32"/>
      <c r="J18" s="32"/>
      <c r="K18" s="32"/>
      <c r="L18" s="32"/>
      <c r="M18" s="32"/>
      <c r="N18" s="32"/>
      <c r="O18" s="32"/>
      <c r="P18" s="18">
        <v>-53.901829999999997</v>
      </c>
      <c r="Q18" s="19"/>
      <c r="R18" s="19"/>
      <c r="S18" s="19"/>
      <c r="T18" s="19"/>
    </row>
    <row r="19" spans="1:20" ht="119.4" x14ac:dyDescent="0.3">
      <c r="A19" s="17" t="s">
        <v>46</v>
      </c>
      <c r="B19" s="32">
        <v>-217.13050999999999</v>
      </c>
      <c r="C19" s="32">
        <v>-118.41146999999999</v>
      </c>
      <c r="D19" s="32">
        <v>-79.573049999999995</v>
      </c>
      <c r="E19" s="32">
        <v>-45.838250000000002</v>
      </c>
      <c r="F19" s="32">
        <v>21.864999999999998</v>
      </c>
      <c r="G19" s="32"/>
      <c r="H19" s="32">
        <v>-9.0043799999999994</v>
      </c>
      <c r="I19" s="32"/>
      <c r="J19" s="32">
        <v>-134.60392999999999</v>
      </c>
      <c r="K19" s="32">
        <v>-260.64386999999999</v>
      </c>
      <c r="L19" s="32"/>
      <c r="M19" s="32"/>
      <c r="N19" s="32">
        <v>-427.34399999999999</v>
      </c>
      <c r="O19" s="32">
        <v>-2137.93559</v>
      </c>
      <c r="P19" s="18">
        <v>-3408.62005</v>
      </c>
      <c r="Q19" s="19"/>
      <c r="R19" s="19"/>
      <c r="S19" s="19"/>
      <c r="T19" s="19"/>
    </row>
    <row r="20" spans="1:20" ht="66.599999999999994" x14ac:dyDescent="0.3">
      <c r="A20" s="17" t="s">
        <v>47</v>
      </c>
      <c r="B20" s="32"/>
      <c r="C20" s="32"/>
      <c r="D20" s="32"/>
      <c r="E20" s="32"/>
      <c r="F20" s="32"/>
      <c r="G20" s="32"/>
      <c r="H20" s="32">
        <v>-13.782999999999999</v>
      </c>
      <c r="I20" s="32"/>
      <c r="J20" s="32"/>
      <c r="K20" s="32"/>
      <c r="L20" s="32"/>
      <c r="M20" s="32"/>
      <c r="N20" s="32"/>
      <c r="O20" s="32"/>
      <c r="P20" s="18">
        <v>-13.782999999999999</v>
      </c>
      <c r="Q20" s="19"/>
      <c r="R20" s="19"/>
      <c r="S20" s="19"/>
      <c r="T20" s="19"/>
    </row>
    <row r="21" spans="1:20" ht="119.4" x14ac:dyDescent="0.3">
      <c r="A21" s="17" t="s">
        <v>48</v>
      </c>
      <c r="B21" s="32">
        <v>-283.93700000000001</v>
      </c>
      <c r="C21" s="32"/>
      <c r="D21" s="32"/>
      <c r="E21" s="32"/>
      <c r="F21" s="32"/>
      <c r="G21" s="32">
        <v>-9.9989999999999996E-2</v>
      </c>
      <c r="H21" s="32"/>
      <c r="I21" s="32"/>
      <c r="J21" s="32"/>
      <c r="K21" s="32"/>
      <c r="L21" s="32"/>
      <c r="M21" s="32"/>
      <c r="N21" s="32">
        <v>0.05</v>
      </c>
      <c r="O21" s="32">
        <v>-430.50576999999998</v>
      </c>
      <c r="P21" s="18">
        <v>-714.49275999999998</v>
      </c>
      <c r="Q21" s="19"/>
      <c r="R21" s="19"/>
      <c r="S21" s="19"/>
      <c r="T21" s="19"/>
    </row>
    <row r="22" spans="1:20" ht="66.599999999999994" x14ac:dyDescent="0.3">
      <c r="A22" s="17" t="s">
        <v>49</v>
      </c>
      <c r="B22" s="32">
        <v>-1395.23155</v>
      </c>
      <c r="C22" s="32">
        <v>-38</v>
      </c>
      <c r="D22" s="32"/>
      <c r="E22" s="32">
        <v>-941.84085000000005</v>
      </c>
      <c r="F22" s="32">
        <v>-423.39677999999998</v>
      </c>
      <c r="G22" s="32"/>
      <c r="H22" s="32"/>
      <c r="I22" s="32"/>
      <c r="J22" s="32">
        <v>-287.09983</v>
      </c>
      <c r="K22" s="32">
        <v>-55.618450000000003</v>
      </c>
      <c r="L22" s="32">
        <v>117.2129</v>
      </c>
      <c r="M22" s="32">
        <v>-610.61764000000005</v>
      </c>
      <c r="N22" s="32">
        <v>-21.279260000000001</v>
      </c>
      <c r="O22" s="32">
        <v>-1217.32285</v>
      </c>
      <c r="P22" s="18">
        <v>-4873.1943099999999</v>
      </c>
      <c r="Q22" s="19"/>
      <c r="R22" s="19"/>
      <c r="S22" s="19"/>
      <c r="T22" s="19"/>
    </row>
    <row r="23" spans="1:20" ht="93" x14ac:dyDescent="0.3">
      <c r="A23" s="17" t="s">
        <v>50</v>
      </c>
      <c r="B23" s="32">
        <v>-540.79777000000001</v>
      </c>
      <c r="C23" s="32">
        <v>-91.566890000000001</v>
      </c>
      <c r="D23" s="32"/>
      <c r="E23" s="32"/>
      <c r="F23" s="32"/>
      <c r="G23" s="32"/>
      <c r="H23" s="32"/>
      <c r="I23" s="32"/>
      <c r="J23" s="32"/>
      <c r="K23" s="32">
        <v>-15.53908</v>
      </c>
      <c r="L23" s="32">
        <v>2.0000000000000002E-5</v>
      </c>
      <c r="M23" s="32">
        <v>-26.792390000000001</v>
      </c>
      <c r="N23" s="32">
        <v>-81.518879999999996</v>
      </c>
      <c r="O23" s="32">
        <v>-292.63666000000001</v>
      </c>
      <c r="P23" s="18">
        <v>-1048.8516500000001</v>
      </c>
      <c r="Q23" s="19"/>
      <c r="R23" s="19"/>
      <c r="S23" s="19"/>
      <c r="T23" s="19"/>
    </row>
    <row r="24" spans="1:20" ht="40.200000000000003" x14ac:dyDescent="0.3">
      <c r="A24" s="17" t="s">
        <v>51</v>
      </c>
      <c r="B24" s="32"/>
      <c r="C24" s="32"/>
      <c r="D24" s="32"/>
      <c r="E24" s="32"/>
      <c r="F24" s="32"/>
      <c r="G24" s="32"/>
      <c r="H24" s="32"/>
      <c r="I24" s="32"/>
      <c r="J24" s="32"/>
      <c r="K24" s="32">
        <v>-3.9171299999999998</v>
      </c>
      <c r="L24" s="32"/>
      <c r="M24" s="32"/>
      <c r="N24" s="32"/>
      <c r="O24" s="32"/>
      <c r="P24" s="18">
        <v>-3.9171299999999998</v>
      </c>
      <c r="Q24" s="19"/>
      <c r="R24" s="19"/>
      <c r="S24" s="19"/>
      <c r="T24" s="19"/>
    </row>
    <row r="25" spans="1:20" ht="66.599999999999994" x14ac:dyDescent="0.3">
      <c r="A25" s="17" t="s">
        <v>52</v>
      </c>
      <c r="B25" s="32">
        <v>4675.2587000000003</v>
      </c>
      <c r="C25" s="32">
        <v>72</v>
      </c>
      <c r="D25" s="32"/>
      <c r="E25" s="32">
        <v>204.60749999999999</v>
      </c>
      <c r="F25" s="32">
        <v>99.828000000000003</v>
      </c>
      <c r="G25" s="32">
        <v>260</v>
      </c>
      <c r="H25" s="32">
        <v>86.438299999999998</v>
      </c>
      <c r="I25" s="32"/>
      <c r="J25" s="32">
        <v>134.38074</v>
      </c>
      <c r="K25" s="32">
        <v>63.208860000000001</v>
      </c>
      <c r="L25" s="32"/>
      <c r="M25" s="32">
        <v>228.57026999999999</v>
      </c>
      <c r="N25" s="32"/>
      <c r="O25" s="32"/>
      <c r="P25" s="18">
        <v>5824.2923700000001</v>
      </c>
      <c r="Q25" s="19"/>
      <c r="R25" s="19"/>
      <c r="S25" s="19"/>
      <c r="T25" s="19"/>
    </row>
    <row r="26" spans="1:20" ht="93" x14ac:dyDescent="0.3">
      <c r="A26" s="17" t="s">
        <v>53</v>
      </c>
      <c r="B26" s="32">
        <v>765.34860000000003</v>
      </c>
      <c r="C26" s="32"/>
      <c r="D26" s="32"/>
      <c r="E26" s="32"/>
      <c r="F26" s="32"/>
      <c r="G26" s="32"/>
      <c r="H26" s="32"/>
      <c r="I26" s="32"/>
      <c r="J26" s="32"/>
      <c r="K26" s="32"/>
      <c r="L26" s="32"/>
      <c r="M26" s="32"/>
      <c r="N26" s="32"/>
      <c r="O26" s="32"/>
      <c r="P26" s="18">
        <v>765.34860000000003</v>
      </c>
      <c r="Q26" s="19"/>
      <c r="R26" s="19"/>
      <c r="S26" s="19"/>
      <c r="T26" s="19"/>
    </row>
    <row r="27" spans="1:20" ht="40.200000000000003" x14ac:dyDescent="0.3">
      <c r="A27" s="17" t="s">
        <v>54</v>
      </c>
      <c r="B27" s="32"/>
      <c r="C27" s="32">
        <v>13995.85714</v>
      </c>
      <c r="D27" s="32"/>
      <c r="E27" s="32"/>
      <c r="F27" s="32"/>
      <c r="G27" s="32"/>
      <c r="H27" s="32"/>
      <c r="I27" s="32"/>
      <c r="J27" s="32"/>
      <c r="K27" s="32"/>
      <c r="L27" s="32"/>
      <c r="M27" s="32"/>
      <c r="N27" s="32"/>
      <c r="O27" s="32"/>
      <c r="P27" s="18">
        <v>13995.85714</v>
      </c>
      <c r="Q27" s="19"/>
      <c r="R27" s="19"/>
      <c r="S27" s="19"/>
      <c r="T27" s="19"/>
    </row>
    <row r="28" spans="1:20" ht="66.599999999999994" x14ac:dyDescent="0.3">
      <c r="A28" s="17" t="s">
        <v>55</v>
      </c>
      <c r="B28" s="32"/>
      <c r="C28" s="32"/>
      <c r="D28" s="32"/>
      <c r="E28" s="32"/>
      <c r="F28" s="32"/>
      <c r="G28" s="32"/>
      <c r="H28" s="32">
        <v>11.33</v>
      </c>
      <c r="I28" s="32"/>
      <c r="J28" s="32"/>
      <c r="K28" s="32"/>
      <c r="L28" s="32"/>
      <c r="M28" s="32">
        <v>12.22</v>
      </c>
      <c r="N28" s="32"/>
      <c r="O28" s="32"/>
      <c r="P28" s="18">
        <v>23.55</v>
      </c>
      <c r="Q28" s="19"/>
      <c r="R28" s="19"/>
      <c r="S28" s="19"/>
      <c r="T28" s="19"/>
    </row>
    <row r="29" spans="1:20" ht="79.8" x14ac:dyDescent="0.3">
      <c r="A29" s="17" t="s">
        <v>56</v>
      </c>
      <c r="B29" s="32"/>
      <c r="C29" s="32"/>
      <c r="D29" s="32"/>
      <c r="E29" s="32"/>
      <c r="F29" s="32"/>
      <c r="G29" s="32"/>
      <c r="H29" s="32"/>
      <c r="I29" s="32">
        <v>9484.7248799999998</v>
      </c>
      <c r="J29" s="32"/>
      <c r="K29" s="32"/>
      <c r="L29" s="32"/>
      <c r="M29" s="32"/>
      <c r="N29" s="32"/>
      <c r="O29" s="32"/>
      <c r="P29" s="18">
        <v>9484.7248799999998</v>
      </c>
      <c r="Q29" s="19"/>
      <c r="R29" s="19"/>
      <c r="S29" s="19"/>
      <c r="T29" s="19"/>
    </row>
    <row r="30" spans="1:20" ht="79.8" x14ac:dyDescent="0.3">
      <c r="A30" s="17" t="s">
        <v>57</v>
      </c>
      <c r="B30" s="32">
        <v>3154.6973600000001</v>
      </c>
      <c r="C30" s="32"/>
      <c r="D30" s="32"/>
      <c r="E30" s="32"/>
      <c r="F30" s="32"/>
      <c r="G30" s="32"/>
      <c r="H30" s="32"/>
      <c r="I30" s="32"/>
      <c r="J30" s="32"/>
      <c r="K30" s="32"/>
      <c r="L30" s="32"/>
      <c r="M30" s="32"/>
      <c r="N30" s="32"/>
      <c r="O30" s="32"/>
      <c r="P30" s="18">
        <v>3154.6973600000001</v>
      </c>
      <c r="Q30" s="19"/>
      <c r="R30" s="19"/>
      <c r="S30" s="19"/>
      <c r="T30" s="19"/>
    </row>
    <row r="31" spans="1:20" ht="53.4" x14ac:dyDescent="0.3">
      <c r="A31" s="17" t="s">
        <v>58</v>
      </c>
      <c r="B31" s="32">
        <v>-1444.2453</v>
      </c>
      <c r="C31" s="32"/>
      <c r="D31" s="32"/>
      <c r="E31" s="32"/>
      <c r="F31" s="32"/>
      <c r="G31" s="32"/>
      <c r="H31" s="32"/>
      <c r="I31" s="32"/>
      <c r="J31" s="32"/>
      <c r="K31" s="32"/>
      <c r="L31" s="32"/>
      <c r="M31" s="32"/>
      <c r="N31" s="32"/>
      <c r="O31" s="32"/>
      <c r="P31" s="18">
        <v>-1444.2453</v>
      </c>
      <c r="Q31" s="19"/>
      <c r="R31" s="19"/>
      <c r="S31" s="19"/>
      <c r="T31" s="19"/>
    </row>
    <row r="32" spans="1:20" ht="40.200000000000003" x14ac:dyDescent="0.3">
      <c r="A32" s="17" t="s">
        <v>59</v>
      </c>
      <c r="B32" s="32"/>
      <c r="C32" s="32">
        <v>300</v>
      </c>
      <c r="D32" s="32"/>
      <c r="E32" s="32"/>
      <c r="F32" s="32"/>
      <c r="G32" s="32"/>
      <c r="H32" s="32"/>
      <c r="I32" s="32"/>
      <c r="J32" s="32"/>
      <c r="K32" s="32"/>
      <c r="L32" s="32"/>
      <c r="M32" s="32"/>
      <c r="N32" s="32"/>
      <c r="O32" s="32"/>
      <c r="P32" s="18">
        <v>300</v>
      </c>
      <c r="Q32" s="19"/>
      <c r="R32" s="19"/>
      <c r="S32" s="19"/>
      <c r="T32" s="19"/>
    </row>
    <row r="33" spans="1:20" ht="40.200000000000003" x14ac:dyDescent="0.3">
      <c r="A33" s="17" t="s">
        <v>60</v>
      </c>
      <c r="B33" s="32"/>
      <c r="C33" s="32"/>
      <c r="D33" s="32"/>
      <c r="E33" s="32"/>
      <c r="F33" s="32"/>
      <c r="G33" s="32"/>
      <c r="H33" s="32"/>
      <c r="I33" s="32"/>
      <c r="J33" s="32"/>
      <c r="K33" s="32"/>
      <c r="L33" s="32"/>
      <c r="M33" s="32">
        <v>-2.9</v>
      </c>
      <c r="N33" s="32"/>
      <c r="O33" s="32"/>
      <c r="P33" s="18">
        <v>-2.9</v>
      </c>
      <c r="Q33" s="19"/>
      <c r="R33" s="19"/>
      <c r="S33" s="19"/>
      <c r="T33" s="19"/>
    </row>
    <row r="34" spans="1:20" ht="53.4" x14ac:dyDescent="0.3">
      <c r="A34" s="17" t="s">
        <v>61</v>
      </c>
      <c r="B34" s="32"/>
      <c r="C34" s="32"/>
      <c r="D34" s="32"/>
      <c r="E34" s="32"/>
      <c r="F34" s="32"/>
      <c r="G34" s="32">
        <v>-6.2470800000000004</v>
      </c>
      <c r="H34" s="32"/>
      <c r="I34" s="32"/>
      <c r="J34" s="32">
        <v>24</v>
      </c>
      <c r="K34" s="32"/>
      <c r="L34" s="32"/>
      <c r="M34" s="32"/>
      <c r="N34" s="32"/>
      <c r="O34" s="32"/>
      <c r="P34" s="18">
        <v>17.75292</v>
      </c>
      <c r="Q34" s="19"/>
      <c r="R34" s="19"/>
      <c r="S34" s="19"/>
      <c r="T34" s="19"/>
    </row>
    <row r="35" spans="1:20" ht="40.200000000000003" x14ac:dyDescent="0.3">
      <c r="A35" s="17" t="s">
        <v>62</v>
      </c>
      <c r="B35" s="32">
        <v>-261.08496000000002</v>
      </c>
      <c r="C35" s="32"/>
      <c r="D35" s="32"/>
      <c r="E35" s="32"/>
      <c r="F35" s="32"/>
      <c r="G35" s="32"/>
      <c r="H35" s="32"/>
      <c r="I35" s="32"/>
      <c r="J35" s="32"/>
      <c r="K35" s="32"/>
      <c r="L35" s="32"/>
      <c r="M35" s="32"/>
      <c r="N35" s="32"/>
      <c r="O35" s="32"/>
      <c r="P35" s="18">
        <v>-261.08496000000002</v>
      </c>
      <c r="Q35" s="19"/>
      <c r="R35" s="19"/>
      <c r="S35" s="19"/>
      <c r="T35" s="19"/>
    </row>
    <row r="36" spans="1:20" ht="66.599999999999994" x14ac:dyDescent="0.3">
      <c r="A36" s="17" t="s">
        <v>63</v>
      </c>
      <c r="B36" s="32">
        <v>-1444.2453</v>
      </c>
      <c r="C36" s="32"/>
      <c r="D36" s="32"/>
      <c r="E36" s="32"/>
      <c r="F36" s="32"/>
      <c r="G36" s="32"/>
      <c r="H36" s="32"/>
      <c r="I36" s="32"/>
      <c r="J36" s="32"/>
      <c r="K36" s="32"/>
      <c r="L36" s="32"/>
      <c r="M36" s="32"/>
      <c r="N36" s="32"/>
      <c r="O36" s="32"/>
      <c r="P36" s="18">
        <v>-1444.2453</v>
      </c>
      <c r="Q36" s="19"/>
      <c r="R36" s="19"/>
      <c r="S36" s="19"/>
      <c r="T36" s="19"/>
    </row>
    <row r="37" spans="1:20" ht="53.4" x14ac:dyDescent="0.3">
      <c r="A37" s="17" t="s">
        <v>64</v>
      </c>
      <c r="B37" s="32"/>
      <c r="C37" s="32">
        <v>350</v>
      </c>
      <c r="D37" s="32"/>
      <c r="E37" s="32"/>
      <c r="F37" s="32"/>
      <c r="G37" s="32"/>
      <c r="H37" s="32"/>
      <c r="I37" s="32"/>
      <c r="J37" s="32"/>
      <c r="K37" s="32"/>
      <c r="L37" s="32"/>
      <c r="M37" s="32"/>
      <c r="N37" s="32"/>
      <c r="O37" s="32"/>
      <c r="P37" s="18">
        <v>350</v>
      </c>
      <c r="Q37" s="19"/>
      <c r="R37" s="19"/>
      <c r="S37" s="19"/>
      <c r="T37" s="19"/>
    </row>
    <row r="38" spans="1:20" ht="79.8" x14ac:dyDescent="0.3">
      <c r="A38" s="17" t="s">
        <v>65</v>
      </c>
      <c r="B38" s="32">
        <v>-2430.9840399999998</v>
      </c>
      <c r="C38" s="32">
        <v>1336.82485</v>
      </c>
      <c r="D38" s="32">
        <v>-34.168120000000002</v>
      </c>
      <c r="E38" s="32">
        <v>-7.5999999999999998E-2</v>
      </c>
      <c r="F38" s="32"/>
      <c r="G38" s="32"/>
      <c r="H38" s="32"/>
      <c r="I38" s="32"/>
      <c r="J38" s="32"/>
      <c r="K38" s="32"/>
      <c r="L38" s="32"/>
      <c r="M38" s="32"/>
      <c r="N38" s="32"/>
      <c r="O38" s="32"/>
      <c r="P38" s="18">
        <v>-1128.4033099999999</v>
      </c>
      <c r="Q38" s="19"/>
      <c r="R38" s="19"/>
      <c r="S38" s="19"/>
      <c r="T38" s="19"/>
    </row>
    <row r="39" spans="1:20" ht="93" x14ac:dyDescent="0.3">
      <c r="A39" s="17" t="s">
        <v>66</v>
      </c>
      <c r="B39" s="32">
        <v>12629.224</v>
      </c>
      <c r="C39" s="32"/>
      <c r="D39" s="32"/>
      <c r="E39" s="32"/>
      <c r="F39" s="32"/>
      <c r="G39" s="32"/>
      <c r="H39" s="32"/>
      <c r="I39" s="32"/>
      <c r="J39" s="32"/>
      <c r="K39" s="32"/>
      <c r="L39" s="32"/>
      <c r="M39" s="32"/>
      <c r="N39" s="32"/>
      <c r="O39" s="32"/>
      <c r="P39" s="18">
        <v>12629.224</v>
      </c>
      <c r="Q39" s="19"/>
      <c r="R39" s="19"/>
      <c r="S39" s="19"/>
      <c r="T39" s="19"/>
    </row>
    <row r="40" spans="1:20" x14ac:dyDescent="0.3">
      <c r="A40" s="25" t="s">
        <v>67</v>
      </c>
      <c r="B40" s="33">
        <v>126689.56156</v>
      </c>
      <c r="C40" s="33">
        <v>61582.31738</v>
      </c>
      <c r="D40" s="33">
        <v>49147.460070000001</v>
      </c>
      <c r="E40" s="33">
        <v>33881.075129999997</v>
      </c>
      <c r="F40" s="33">
        <v>-1076.28775</v>
      </c>
      <c r="G40" s="33">
        <v>56362.676449999999</v>
      </c>
      <c r="H40" s="33">
        <v>-3473.1998800000001</v>
      </c>
      <c r="I40" s="33">
        <v>10260.224109999999</v>
      </c>
      <c r="J40" s="33">
        <v>18307.987249999998</v>
      </c>
      <c r="K40" s="33">
        <v>9041.3836599999995</v>
      </c>
      <c r="L40" s="33">
        <v>890.04737</v>
      </c>
      <c r="M40" s="33">
        <v>-10047.70614</v>
      </c>
      <c r="N40" s="33">
        <v>1050.55558</v>
      </c>
      <c r="O40" s="33">
        <v>-11601.573539999999</v>
      </c>
      <c r="P40" s="18">
        <v>341014.52124999999</v>
      </c>
      <c r="Q40" s="26"/>
      <c r="R40" s="26"/>
      <c r="S40" s="26"/>
      <c r="T40" s="26"/>
    </row>
    <row r="42" spans="1:20" x14ac:dyDescent="0.3">
      <c r="A42" s="29" t="s">
        <v>30</v>
      </c>
      <c r="B42" s="28">
        <f>Учреждения!B94+'Муниципальные районы'!P40</f>
        <v>2248741.1020050002</v>
      </c>
    </row>
    <row r="43" spans="1:20" ht="32.25" customHeight="1" x14ac:dyDescent="0.3">
      <c r="A43" s="29" t="str">
        <f>CONCATENATE("Остатки бюджетных средств на ",C2,"г.")</f>
        <v>Остатки бюджетных средств на 31.12.2016г.</v>
      </c>
      <c r="B43" s="28">
        <v>484861.7</v>
      </c>
    </row>
  </sheetData>
  <pageMargins left="0.23622047244094491" right="0.23622047244094491" top="0.74803149606299213" bottom="0.74803149606299213" header="0.31496062992125984" footer="0.31496062992125984"/>
  <pageSetup paperSize="9" scale="5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2017-01-30T01:49:24Z</dcterms:modified>
</cp:coreProperties>
</file>