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8" windowWidth="14808" windowHeight="7956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Учреждения!$35:$36</definedName>
    <definedName name="_xlnm.Print_Area" localSheetId="1">'Муниципальные районы'!$A$1:$P$17</definedName>
    <definedName name="_xlnm.Print_Area" localSheetId="0">Учреждения!$A$1:$E$78</definedName>
  </definedNames>
  <calcPr calcId="162913" refMode="R1C1"/>
</workbook>
</file>

<file path=xl/calcChain.xml><?xml version="1.0" encoding="utf-8"?>
<calcChain xmlns="http://schemas.openxmlformats.org/spreadsheetml/2006/main">
  <c r="E8" i="1" l="1"/>
  <c r="E9" i="1"/>
  <c r="E33" i="1"/>
  <c r="E28" i="1"/>
  <c r="E16" i="1"/>
  <c r="E15" i="1"/>
  <c r="E24" i="1"/>
  <c r="E23" i="1"/>
  <c r="E30" i="1"/>
  <c r="E12" i="1"/>
  <c r="E32" i="1"/>
  <c r="E31" i="1"/>
  <c r="E19" i="1"/>
  <c r="E14" i="1"/>
  <c r="E22" i="1"/>
  <c r="E29" i="1"/>
  <c r="E13" i="1"/>
  <c r="E25" i="1"/>
  <c r="E17" i="1"/>
  <c r="E27" i="1"/>
  <c r="E26" i="1"/>
  <c r="E21" i="1"/>
  <c r="E18" i="1"/>
  <c r="E20" i="1"/>
  <c r="E11" i="1"/>
  <c r="E10" i="1"/>
  <c r="E5" i="1"/>
  <c r="B15" i="2"/>
  <c r="A2" i="2" l="1"/>
  <c r="B2" i="2" s="1"/>
  <c r="C2" i="2" s="1"/>
  <c r="A16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<sst xmlns="http://schemas.openxmlformats.org/spreadsheetml/2006/main" count="107" uniqueCount="106">
  <si>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</si>
  <si>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</si>
  <si>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</si>
  <si>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</si>
  <si>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</si>
  <si>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</si>
  <si>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</si>
  <si>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</si>
  <si>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</si>
  <si>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</si>
  <si>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</si>
  <si>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</si>
  <si>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</si>
  <si>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</si>
  <si>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</si>
  <si>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</si>
  <si>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</si>
  <si>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</si>
  <si>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</si>
  <si>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</si>
  <si>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</si>
  <si>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</si>
  <si>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</si>
  <si>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</si>
  <si>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</si>
  <si>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</si>
  <si>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</si>
  <si>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</si>
  <si>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</si>
  <si>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</si>
  <si>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</si>
  <si>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инвестиционных мероприятий и субсидий, которым присвоены отдельные коды)</t>
  </si>
  <si>
    <t>Субсидии местным бюджетам на реализацию инвестиционных  мероприятий соответствующей подпрограммы соответствующей государственной программы Камчатского края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</si>
  <si>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</si>
  <si>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</si>
  <si>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 государственных полномочий Камчатского края по организации проведения мероприятий по отлову и содержанию безнадзорных животных в Камчатском крае</t>
  </si>
  <si>
    <t>Иные межбюджетные трансферты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 на территории Камчатского края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</si>
  <si>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лиц, индивидуальных предпринимателей и граждан и по проведению проверок при осуществлении лицензионного контроля в отношении юридических лиц, индивидуальных предпринимателей, осуществляющих деятельность по управлению многоквартирными домами на основании лицензии</t>
  </si>
  <si>
    <t>Выплата единовременного пособия при всех формах устройства детей, лишенных родительского попечения, в семью</t>
  </si>
  <si>
    <t>Обеспечение жильем молодых семей  в рамках федеральной целевой программы "Жилище" на 2015 - 2020 годы</t>
  </si>
  <si>
    <t>Всего:</t>
  </si>
  <si>
    <t>27.04.2017</t>
  </si>
  <si>
    <t>Законодательное Собрание Камчатского края</t>
  </si>
  <si>
    <t>Контрольно-счетная палата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</si>
  <si>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</si>
  <si>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</si>
  <si>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</si>
  <si>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</si>
  <si>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</si>
  <si>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</si>
  <si>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</si>
  <si>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и науки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</si>
  <si>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</si>
  <si>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</si>
  <si>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</si>
  <si>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</si>
  <si>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</si>
  <si>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</si>
  <si>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записи актов гражданского состояния Камчатского края</t>
  </si>
  <si>
    <t>Агентство по делам архивов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</si>
  <si>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</si>
  <si>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</si>
  <si>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</si>
  <si>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</si>
  <si>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</si>
  <si>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технического надзора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</si>
  <si>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</si>
  <si>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</si>
  <si>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</si>
  <si>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</si>
  <si>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</si>
  <si>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Петропавловск-Камчатская городская территориальная избирательная комиссия</t>
  </si>
  <si>
    <t>Палата Уполномоченных в Камчатском крае</t>
  </si>
  <si>
    <t>Агентство по внутренней политике Камчатского края</t>
  </si>
  <si>
    <t>Министерство спорта и молодежной политики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</si>
  <si>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</si>
  <si>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</si>
  <si>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</si>
  <si>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</si>
  <si>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Агентство инвестиций и предпринимательства Камчатского края</t>
  </si>
  <si>
    <t>Агентство по обращению с отходами Камчатского края</t>
  </si>
  <si>
    <t>ИТОГО</t>
  </si>
  <si>
    <t>14.04.2017</t>
  </si>
  <si>
    <t xml:space="preserve">Межбюджетные трансферты, передаваемые бюджетам субъектов Российской Федерации  на обеспечение деятельности депутатов Государственной Думы и их помощников в избирательных округах </t>
  </si>
  <si>
    <t>Субсидии бюджетам субъектов Российской Федерации на содействие достижению целевых показателей региональных программ развития агропромышленного комплекса</t>
  </si>
  <si>
    <t>Единая субвенция бюджетам субъектов Российской Федерации и бюджету г. Байконура</t>
  </si>
  <si>
    <t xml:space="preserve">Межбюджетные трансферты, передаваемые бюджетам субъектов Российской Федерации на реализацию отдельных полномочий в области лекарственного обеспечения </t>
  </si>
  <si>
    <t>Субвенции бюджетам субъектов Российской Федерации на оплату жилищно-коммунальных услуг отдельным категориям граждан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</si>
  <si>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</si>
  <si>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</si>
  <si>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</si>
  <si>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Субвенции бюджетам субъектов Российской Федерации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</si>
  <si>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Субвенции бюджетам субъектов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</si>
  <si>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Субвенции бюджетам субъектов Российской Федерации на выплату единовременного пособия при всех формах устройства детей, лишенных родительского попечения, в семью</t>
  </si>
  <si>
    <t>Субвенции бюджетам субъектов Российской Федерации на обеспечение жильем граждан, уволенных с военной службы (службы), и приравненных к ним лиц</t>
  </si>
  <si>
    <t>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</t>
  </si>
  <si>
    <t>Межбюджетные трансферты, передаваемые бюджетам субъектов Российской Федерации на выплату региональной доплаты к пенсии</t>
  </si>
  <si>
    <t>Субсидии бюджетам субъектов Российской Федерации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</si>
  <si>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 xml:space="preserve">Межбюджетные трансферты, передаваемые бюджетам субъектов Российской Федерации  на обеспечение членов Совета Федерации и их помощников в субъектах Российской Федерации </t>
  </si>
  <si>
    <t>Дотации бюджетам субъектов Российской Федерации  на частичную компенсацию дополнительных расходов на повышение оплаты труда работников бюджетной сферы</t>
  </si>
  <si>
    <t>Субсидии бюджетам субъектов Российской Федерации на реализацию мероприятий государственной программы Российской Федерации "Доступная среда" на 2011 - 2020 годы</t>
  </si>
  <si>
    <t>Возврат прочих остатков субсидий, субвенций и иных межбюджетных трансфертов, имеющих целевое назначение, прошлых лет из бюджетов субъектов Российской Федерации</t>
  </si>
  <si>
    <t>Субсидии бюджетам субъектов Российской Федерации на ежемесячную денежную выплату, назначаемую в случае рождения третьего ребенка или последующих детей до достижения ребенком возраста трех лет</t>
  </si>
  <si>
    <t xml:space="preserve">Субсидии бюджетам субъектов Российской Федерации на реализацию отдельных мероприятий государственной программы Российской Федерации "Развитие здравоохранения" </t>
  </si>
  <si>
    <t>Субсидии бюджетам субъектов Российской Федерации на реализацию федеральных целевых программ</t>
  </si>
  <si>
    <t>Субсидии бюджетам субъектов Российской Федерации на возмещение части процентной ставки по инвестиционным кредитам (займам) в агропромышленном комплексе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</si>
</sst>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9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14" fontId="0" fillId="0" borderId="0" xfId="0" applyNumberFormat="1"/>
    <xf numFmtId="49" fontId="2" fillId="0" borderId="4" xfId="0" applyNumberFormat="1" applyFont="1" applyBorder="1" applyAlignment="1">
      <alignment horizontal="left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wrapText="1"/>
    </xf>
    <xf numFmtId="164" fontId="7" fillId="2" borderId="4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0" xfId="0" applyNumberFormat="1" applyFont="1"/>
    <xf numFmtId="0" fontId="13" fillId="0" borderId="0" xfId="0" applyFont="1"/>
    <xf numFmtId="49" fontId="5" fillId="2" borderId="4" xfId="0" applyNumberFormat="1" applyFont="1" applyFill="1" applyBorder="1" applyAlignment="1">
      <alignment horizontal="left" wrapText="1"/>
    </xf>
    <xf numFmtId="0" fontId="14" fillId="0" borderId="0" xfId="0" applyFont="1"/>
    <xf numFmtId="0" fontId="15" fillId="0" borderId="4" xfId="0" applyFont="1" applyBorder="1" applyAlignment="1">
      <alignment horizontal="center" vertical="center" wrapText="1"/>
    </xf>
    <xf numFmtId="164" fontId="16" fillId="0" borderId="4" xfId="0" applyNumberFormat="1" applyFont="1" applyBorder="1"/>
    <xf numFmtId="0" fontId="16" fillId="0" borderId="4" xfId="0" applyFont="1" applyBorder="1" applyAlignment="1">
      <alignment wrapText="1"/>
    </xf>
    <xf numFmtId="0" fontId="18" fillId="0" borderId="0" xfId="0" applyFont="1"/>
    <xf numFmtId="164" fontId="10" fillId="2" borderId="4" xfId="0" applyNumberFormat="1" applyFont="1" applyFill="1" applyBorder="1" applyAlignment="1">
      <alignment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4" fontId="17" fillId="0" borderId="0" xfId="0" applyNumberFormat="1" applyFont="1"/>
    <xf numFmtId="0" fontId="19" fillId="2" borderId="0" xfId="0" applyFont="1" applyFill="1" applyBorder="1" applyAlignment="1"/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tabSelected="1" view="pageBreakPreview" topLeftCell="A3" zoomScaleNormal="100" zoomScaleSheetLayoutView="100" workbookViewId="0">
      <selection activeCell="E9" sqref="E9"/>
    </sheetView>
  </sheetViews>
  <sheetFormatPr defaultRowHeight="14.4" x14ac:dyDescent="0.3"/>
  <cols>
    <col min="1" max="1" width="69.33203125" customWidth="1"/>
    <col min="2" max="2" width="13.88671875" customWidth="1"/>
    <col min="3" max="4" width="14.44140625" customWidth="1"/>
    <col min="5" max="5" width="12.44140625" customWidth="1"/>
    <col min="6" max="6" width="12.5546875" customWidth="1"/>
    <col min="7" max="7" width="16" bestFit="1" customWidth="1"/>
    <col min="9" max="9" width="10.109375" bestFit="1" customWidth="1"/>
  </cols>
  <sheetData>
    <row r="1" spans="1:9" ht="15.6" x14ac:dyDescent="0.3">
      <c r="A1" s="45" t="s">
        <v>0</v>
      </c>
      <c r="B1" s="45"/>
      <c r="C1" s="45"/>
      <c r="D1" s="45"/>
      <c r="E1" s="45"/>
      <c r="F1" s="31" t="s">
        <v>82</v>
      </c>
      <c r="G1" s="32" t="str">
        <f>TEXT(F1,"[$-FC19]ДД ММММ")</f>
        <v>14 апреля</v>
      </c>
      <c r="H1" s="32" t="str">
        <f>TEXT(F1,"[$-FC19]ДД.ММ.ГГГ \г")</f>
        <v>14.04.2017 г</v>
      </c>
    </row>
    <row r="2" spans="1:9" ht="15.6" x14ac:dyDescent="0.3">
      <c r="A2" s="45" t="str">
        <f>CONCATENATE("с ",G1," по ",G2,"ода")</f>
        <v>с 14 апреля по 27 апреля 2017 года</v>
      </c>
      <c r="B2" s="45"/>
      <c r="C2" s="45"/>
      <c r="D2" s="45"/>
      <c r="E2" s="45"/>
      <c r="F2" s="31" t="s">
        <v>41</v>
      </c>
      <c r="G2" s="32" t="str">
        <f>TEXT(F2,"[$-FC19]ДД ММММ ГГГ \г")</f>
        <v>27 апреля 2017 г</v>
      </c>
      <c r="H2" s="32" t="str">
        <f>TEXT(F2,"[$-FC19]ДД.ММ.ГГГ \г")</f>
        <v>27.04.2017 г</v>
      </c>
      <c r="I2" s="22"/>
    </row>
    <row r="3" spans="1:9" x14ac:dyDescent="0.3">
      <c r="A3" s="1"/>
      <c r="B3" s="2"/>
      <c r="C3" s="2"/>
      <c r="D3" s="2"/>
      <c r="E3" s="3"/>
    </row>
    <row r="4" spans="1:9" x14ac:dyDescent="0.3">
      <c r="A4" s="4"/>
      <c r="B4" s="5"/>
      <c r="C4" s="5"/>
      <c r="D4" s="6"/>
      <c r="E4" s="7" t="s">
        <v>1</v>
      </c>
    </row>
    <row r="5" spans="1:9" x14ac:dyDescent="0.3">
      <c r="A5" s="46" t="str">
        <f>CONCATENATE("Остатки средств на ",H1,".")</f>
        <v>Остатки средств на 14.04.2017 г.</v>
      </c>
      <c r="B5" s="47"/>
      <c r="C5" s="47"/>
      <c r="D5" s="48"/>
      <c r="E5" s="8">
        <f>1132375.9</f>
        <v>1132375.8999999999</v>
      </c>
      <c r="F5" s="22"/>
    </row>
    <row r="6" spans="1:9" x14ac:dyDescent="0.3">
      <c r="A6" s="10"/>
      <c r="B6" s="11"/>
      <c r="C6" s="11"/>
      <c r="D6" s="11"/>
      <c r="E6" s="12"/>
    </row>
    <row r="7" spans="1:9" x14ac:dyDescent="0.3">
      <c r="A7" s="55" t="s">
        <v>2</v>
      </c>
      <c r="B7" s="56"/>
      <c r="C7" s="56"/>
      <c r="D7" s="56"/>
      <c r="E7" s="13"/>
    </row>
    <row r="8" spans="1:9" x14ac:dyDescent="0.3">
      <c r="A8" s="50" t="s">
        <v>3</v>
      </c>
      <c r="B8" s="56"/>
      <c r="C8" s="56"/>
      <c r="D8" s="56"/>
      <c r="E8" s="9">
        <f>E33-E9</f>
        <v>832454.06385000015</v>
      </c>
    </row>
    <row r="9" spans="1:9" x14ac:dyDescent="0.3">
      <c r="A9" s="57" t="s">
        <v>4</v>
      </c>
      <c r="B9" s="56"/>
      <c r="C9" s="56"/>
      <c r="D9" s="56"/>
      <c r="E9" s="14">
        <f>SUM(E10:E32)</f>
        <v>133383.09999999998</v>
      </c>
    </row>
    <row r="10" spans="1:9" ht="31.2" customHeight="1" x14ac:dyDescent="0.3">
      <c r="A10" s="57" t="s">
        <v>83</v>
      </c>
      <c r="B10" s="56"/>
      <c r="C10" s="56"/>
      <c r="D10" s="56"/>
      <c r="E10" s="14">
        <f>22.9</f>
        <v>22.9</v>
      </c>
    </row>
    <row r="11" spans="1:9" ht="27" customHeight="1" x14ac:dyDescent="0.3">
      <c r="A11" s="57" t="s">
        <v>84</v>
      </c>
      <c r="B11" s="56"/>
      <c r="C11" s="56"/>
      <c r="D11" s="56"/>
      <c r="E11" s="14">
        <f>38003.8</f>
        <v>38003.800000000003</v>
      </c>
    </row>
    <row r="12" spans="1:9" x14ac:dyDescent="0.3">
      <c r="A12" s="57" t="s">
        <v>85</v>
      </c>
      <c r="B12" s="56"/>
      <c r="C12" s="56"/>
      <c r="D12" s="56"/>
      <c r="E12" s="14">
        <f>916.6+38+3+135+88.8+171.9+1032.4</f>
        <v>2385.6999999999998</v>
      </c>
    </row>
    <row r="13" spans="1:9" ht="30.6" customHeight="1" x14ac:dyDescent="0.3">
      <c r="A13" s="57" t="s">
        <v>86</v>
      </c>
      <c r="B13" s="56"/>
      <c r="C13" s="56"/>
      <c r="D13" s="56"/>
      <c r="E13" s="14">
        <f>46.5+320.5</f>
        <v>367</v>
      </c>
    </row>
    <row r="14" spans="1:9" ht="30.6" customHeight="1" x14ac:dyDescent="0.3">
      <c r="A14" s="57" t="s">
        <v>87</v>
      </c>
      <c r="B14" s="56"/>
      <c r="C14" s="56"/>
      <c r="D14" s="56"/>
      <c r="E14" s="14">
        <f>25+1713.6+5734+76.7+399.6+1095.9+8479.5+391.1</f>
        <v>17915.400000000001</v>
      </c>
    </row>
    <row r="15" spans="1:9" ht="28.2" customHeight="1" x14ac:dyDescent="0.3">
      <c r="A15" s="57" t="s">
        <v>88</v>
      </c>
      <c r="B15" s="56"/>
      <c r="C15" s="56"/>
      <c r="D15" s="56"/>
      <c r="E15" s="14">
        <f>733.6+484.6+187.7+140+739+462.7+689.6+463.9+306.8+1087.8</f>
        <v>5295.7</v>
      </c>
    </row>
    <row r="16" spans="1:9" ht="30.6" customHeight="1" x14ac:dyDescent="0.3">
      <c r="A16" s="57" t="s">
        <v>89</v>
      </c>
      <c r="B16" s="56"/>
      <c r="C16" s="56"/>
      <c r="D16" s="56"/>
      <c r="E16" s="14">
        <f>71.9+6.3+45.8+514+490+719.7+334+160.5+1555.2+2469.3</f>
        <v>6366.7</v>
      </c>
    </row>
    <row r="17" spans="1:5" ht="31.8" customHeight="1" x14ac:dyDescent="0.3">
      <c r="A17" s="57" t="s">
        <v>90</v>
      </c>
      <c r="B17" s="56"/>
      <c r="C17" s="56"/>
      <c r="D17" s="56"/>
      <c r="E17" s="14">
        <f>0.6+6.2+15.4</f>
        <v>22.2</v>
      </c>
    </row>
    <row r="18" spans="1:5" ht="46.2" customHeight="1" x14ac:dyDescent="0.3">
      <c r="A18" s="57" t="s">
        <v>91</v>
      </c>
      <c r="B18" s="56"/>
      <c r="C18" s="56"/>
      <c r="D18" s="56"/>
      <c r="E18" s="14">
        <f>359.2+17.7</f>
        <v>376.9</v>
      </c>
    </row>
    <row r="19" spans="1:5" ht="45" customHeight="1" x14ac:dyDescent="0.3">
      <c r="A19" s="57" t="s">
        <v>92</v>
      </c>
      <c r="B19" s="56"/>
      <c r="C19" s="56"/>
      <c r="D19" s="56"/>
      <c r="E19" s="14">
        <f>5264.9+33.9+4527.4+27.9+300.1</f>
        <v>10154.199999999999</v>
      </c>
    </row>
    <row r="20" spans="1:5" ht="28.8" customHeight="1" x14ac:dyDescent="0.3">
      <c r="A20" s="57" t="s">
        <v>93</v>
      </c>
      <c r="B20" s="56"/>
      <c r="C20" s="56"/>
      <c r="D20" s="56"/>
      <c r="E20" s="14">
        <f>326.3</f>
        <v>326.3</v>
      </c>
    </row>
    <row r="21" spans="1:5" ht="25.8" customHeight="1" x14ac:dyDescent="0.3">
      <c r="A21" s="57" t="s">
        <v>94</v>
      </c>
      <c r="B21" s="56"/>
      <c r="C21" s="56"/>
      <c r="D21" s="56"/>
      <c r="E21" s="14">
        <f>3255.2</f>
        <v>3255.2</v>
      </c>
    </row>
    <row r="22" spans="1:5" ht="28.2" customHeight="1" x14ac:dyDescent="0.3">
      <c r="A22" s="57" t="s">
        <v>95</v>
      </c>
      <c r="B22" s="56"/>
      <c r="C22" s="56"/>
      <c r="D22" s="56"/>
      <c r="E22" s="14">
        <f>48.2+162.5+46.3</f>
        <v>257</v>
      </c>
    </row>
    <row r="23" spans="1:5" ht="25.8" customHeight="1" x14ac:dyDescent="0.3">
      <c r="A23" s="57" t="s">
        <v>96</v>
      </c>
      <c r="B23" s="56"/>
      <c r="C23" s="56"/>
      <c r="D23" s="56"/>
      <c r="E23" s="14">
        <f>253.5+196.2+4289.5</f>
        <v>4739.2</v>
      </c>
    </row>
    <row r="24" spans="1:5" ht="43.2" customHeight="1" x14ac:dyDescent="0.3">
      <c r="A24" s="57" t="s">
        <v>97</v>
      </c>
      <c r="B24" s="56"/>
      <c r="C24" s="56"/>
      <c r="D24" s="56"/>
      <c r="E24" s="14">
        <f>244+29.8+90.9</f>
        <v>364.70000000000005</v>
      </c>
    </row>
    <row r="25" spans="1:5" ht="32.4" customHeight="1" x14ac:dyDescent="0.3">
      <c r="A25" s="57" t="s">
        <v>98</v>
      </c>
      <c r="B25" s="56"/>
      <c r="C25" s="56"/>
      <c r="D25" s="56"/>
      <c r="E25" s="14">
        <f>187.5+19.3+656.9</f>
        <v>863.7</v>
      </c>
    </row>
    <row r="26" spans="1:5" ht="28.2" customHeight="1" x14ac:dyDescent="0.3">
      <c r="A26" s="57" t="s">
        <v>99</v>
      </c>
      <c r="B26" s="56"/>
      <c r="C26" s="56"/>
      <c r="D26" s="56"/>
      <c r="E26" s="14">
        <f>21225</f>
        <v>21225</v>
      </c>
    </row>
    <row r="27" spans="1:5" ht="28.8" customHeight="1" x14ac:dyDescent="0.3">
      <c r="A27" s="57" t="s">
        <v>100</v>
      </c>
      <c r="B27" s="56"/>
      <c r="C27" s="56"/>
      <c r="D27" s="56"/>
      <c r="E27" s="14">
        <f>175</f>
        <v>175</v>
      </c>
    </row>
    <row r="28" spans="1:5" ht="27.6" customHeight="1" x14ac:dyDescent="0.3">
      <c r="A28" s="57" t="s">
        <v>101</v>
      </c>
      <c r="B28" s="56"/>
      <c r="C28" s="56"/>
      <c r="D28" s="56"/>
      <c r="E28" s="14">
        <f>-24-85.8-3-35.2</f>
        <v>-148</v>
      </c>
    </row>
    <row r="29" spans="1:5" ht="26.4" customHeight="1" x14ac:dyDescent="0.3">
      <c r="A29" s="57" t="s">
        <v>102</v>
      </c>
      <c r="B29" s="56"/>
      <c r="C29" s="56"/>
      <c r="D29" s="56"/>
      <c r="E29" s="14">
        <f>4195.1+114.4</f>
        <v>4309.5</v>
      </c>
    </row>
    <row r="30" spans="1:5" ht="33" customHeight="1" x14ac:dyDescent="0.3">
      <c r="A30" s="57" t="s">
        <v>103</v>
      </c>
      <c r="B30" s="56"/>
      <c r="C30" s="56"/>
      <c r="D30" s="56"/>
      <c r="E30" s="14">
        <f>528.8+114.7</f>
        <v>643.5</v>
      </c>
    </row>
    <row r="31" spans="1:5" x14ac:dyDescent="0.3">
      <c r="A31" s="57" t="s">
        <v>104</v>
      </c>
      <c r="B31" s="56"/>
      <c r="C31" s="56"/>
      <c r="D31" s="56"/>
      <c r="E31" s="14">
        <f>16235.4</f>
        <v>16235.4</v>
      </c>
    </row>
    <row r="32" spans="1:5" ht="28.8" customHeight="1" x14ac:dyDescent="0.3">
      <c r="A32" s="57" t="s">
        <v>105</v>
      </c>
      <c r="B32" s="56"/>
      <c r="C32" s="56"/>
      <c r="D32" s="56"/>
      <c r="E32" s="14">
        <f>226.1</f>
        <v>226.1</v>
      </c>
    </row>
    <row r="33" spans="1:5" x14ac:dyDescent="0.3">
      <c r="A33" s="49" t="s">
        <v>5</v>
      </c>
      <c r="B33" s="50"/>
      <c r="C33" s="50"/>
      <c r="D33" s="50"/>
      <c r="E33" s="13">
        <f>'Муниципальные районы'!B16-Учреждения!E5+'Муниципальные районы'!B15</f>
        <v>965837.16385000013</v>
      </c>
    </row>
    <row r="34" spans="1:5" x14ac:dyDescent="0.3">
      <c r="A34" s="15"/>
      <c r="B34" s="16"/>
      <c r="C34" s="16"/>
      <c r="D34" s="6"/>
      <c r="E34" s="17"/>
    </row>
    <row r="35" spans="1:5" x14ac:dyDescent="0.3">
      <c r="A35" s="51" t="s">
        <v>14</v>
      </c>
      <c r="B35" s="53" t="s">
        <v>6</v>
      </c>
      <c r="C35" s="54" t="s">
        <v>7</v>
      </c>
      <c r="D35" s="54"/>
      <c r="E35" s="54"/>
    </row>
    <row r="36" spans="1:5" ht="82.8" x14ac:dyDescent="0.3">
      <c r="A36" s="52"/>
      <c r="B36" s="53"/>
      <c r="C36" s="18" t="s">
        <v>8</v>
      </c>
      <c r="D36" s="18" t="s">
        <v>9</v>
      </c>
      <c r="E36" s="18" t="s">
        <v>10</v>
      </c>
    </row>
    <row r="37" spans="1:5" x14ac:dyDescent="0.3">
      <c r="A37" s="21" t="s">
        <v>42</v>
      </c>
      <c r="B37" s="19">
        <v>772.97294999999997</v>
      </c>
      <c r="C37" s="19">
        <v>-277.24441999999999</v>
      </c>
      <c r="D37" s="19">
        <v>153.12317999999999</v>
      </c>
      <c r="E37" s="19"/>
    </row>
    <row r="38" spans="1:5" x14ac:dyDescent="0.3">
      <c r="A38" s="21" t="s">
        <v>43</v>
      </c>
      <c r="B38" s="19">
        <v>1115.3050000000001</v>
      </c>
      <c r="C38" s="19"/>
      <c r="D38" s="19">
        <v>880</v>
      </c>
      <c r="E38" s="19"/>
    </row>
    <row r="39" spans="1:5" x14ac:dyDescent="0.3">
      <c r="A39" s="21" t="s">
        <v>44</v>
      </c>
      <c r="B39" s="19">
        <v>-7472.2969400000002</v>
      </c>
      <c r="C39" s="19">
        <v>4912</v>
      </c>
      <c r="D39" s="19"/>
      <c r="E39" s="19"/>
    </row>
    <row r="40" spans="1:5" ht="27.6" x14ac:dyDescent="0.3">
      <c r="A40" s="21" t="s">
        <v>45</v>
      </c>
      <c r="B40" s="19">
        <v>48108.139380000001</v>
      </c>
      <c r="C40" s="19">
        <v>990.37275</v>
      </c>
      <c r="D40" s="19"/>
      <c r="E40" s="19">
        <v>7338.4790000000003</v>
      </c>
    </row>
    <row r="41" spans="1:5" x14ac:dyDescent="0.3">
      <c r="A41" s="21" t="s">
        <v>46</v>
      </c>
      <c r="B41" s="19">
        <v>2946.9</v>
      </c>
      <c r="C41" s="19">
        <v>300</v>
      </c>
      <c r="D41" s="19"/>
      <c r="E41" s="19"/>
    </row>
    <row r="42" spans="1:5" x14ac:dyDescent="0.3">
      <c r="A42" s="21" t="s">
        <v>47</v>
      </c>
      <c r="B42" s="19">
        <v>619.55043999999998</v>
      </c>
      <c r="C42" s="19"/>
      <c r="D42" s="19"/>
      <c r="E42" s="19"/>
    </row>
    <row r="43" spans="1:5" ht="27.6" x14ac:dyDescent="0.3">
      <c r="A43" s="21" t="s">
        <v>48</v>
      </c>
      <c r="B43" s="19">
        <v>412334.93498999998</v>
      </c>
      <c r="C43" s="19">
        <v>3000</v>
      </c>
      <c r="D43" s="19">
        <v>500</v>
      </c>
      <c r="E43" s="19">
        <v>12942.815199999999</v>
      </c>
    </row>
    <row r="44" spans="1:5" x14ac:dyDescent="0.3">
      <c r="A44" s="21" t="s">
        <v>49</v>
      </c>
      <c r="B44" s="19">
        <v>720.8</v>
      </c>
      <c r="C44" s="19"/>
      <c r="D44" s="19"/>
      <c r="E44" s="19"/>
    </row>
    <row r="45" spans="1:5" x14ac:dyDescent="0.3">
      <c r="A45" s="21" t="s">
        <v>50</v>
      </c>
      <c r="B45" s="19">
        <v>38769.028050000001</v>
      </c>
      <c r="C45" s="19"/>
      <c r="D45" s="19"/>
      <c r="E45" s="19"/>
    </row>
    <row r="46" spans="1:5" x14ac:dyDescent="0.3">
      <c r="A46" s="21" t="s">
        <v>51</v>
      </c>
      <c r="B46" s="19">
        <v>104000.40468000001</v>
      </c>
      <c r="C46" s="19">
        <v>1961.4840300000001</v>
      </c>
      <c r="D46" s="19">
        <v>652.69641000000001</v>
      </c>
      <c r="E46" s="19"/>
    </row>
    <row r="47" spans="1:5" x14ac:dyDescent="0.3">
      <c r="A47" s="21" t="s">
        <v>52</v>
      </c>
      <c r="B47" s="19">
        <v>59084.823409999997</v>
      </c>
      <c r="C47" s="19">
        <v>5185.1639500000001</v>
      </c>
      <c r="D47" s="19">
        <v>1986.2258400000001</v>
      </c>
      <c r="E47" s="19">
        <v>7718.5275499999998</v>
      </c>
    </row>
    <row r="48" spans="1:5" x14ac:dyDescent="0.3">
      <c r="A48" s="21" t="s">
        <v>53</v>
      </c>
      <c r="B48" s="19">
        <v>88622.668350000007</v>
      </c>
      <c r="C48" s="19">
        <v>798.12621000000001</v>
      </c>
      <c r="D48" s="19">
        <v>1462.13339</v>
      </c>
      <c r="E48" s="19">
        <v>28826.641090000001</v>
      </c>
    </row>
    <row r="49" spans="1:5" x14ac:dyDescent="0.3">
      <c r="A49" s="21" t="s">
        <v>54</v>
      </c>
      <c r="B49" s="19">
        <v>5564.2629999999999</v>
      </c>
      <c r="C49" s="19"/>
      <c r="D49" s="19"/>
      <c r="E49" s="19"/>
    </row>
    <row r="50" spans="1:5" ht="27.6" x14ac:dyDescent="0.3">
      <c r="A50" s="21" t="s">
        <v>55</v>
      </c>
      <c r="B50" s="19">
        <v>20398.13984</v>
      </c>
      <c r="C50" s="19">
        <v>15200</v>
      </c>
      <c r="D50" s="19">
        <v>502</v>
      </c>
      <c r="E50" s="19">
        <v>92.182649999999995</v>
      </c>
    </row>
    <row r="51" spans="1:5" x14ac:dyDescent="0.3">
      <c r="A51" s="21" t="s">
        <v>56</v>
      </c>
      <c r="B51" s="19">
        <v>3297.71684</v>
      </c>
      <c r="C51" s="19"/>
      <c r="D51" s="19"/>
      <c r="E51" s="19"/>
    </row>
    <row r="52" spans="1:5" x14ac:dyDescent="0.3">
      <c r="A52" s="21" t="s">
        <v>57</v>
      </c>
      <c r="B52" s="19">
        <v>6150.7200499999999</v>
      </c>
      <c r="C52" s="19">
        <v>2000</v>
      </c>
      <c r="D52" s="19">
        <v>1012.77498</v>
      </c>
      <c r="E52" s="19"/>
    </row>
    <row r="53" spans="1:5" x14ac:dyDescent="0.3">
      <c r="A53" s="21" t="s">
        <v>58</v>
      </c>
      <c r="B53" s="19">
        <v>1751.7320500000001</v>
      </c>
      <c r="C53" s="19">
        <v>881.14003000000002</v>
      </c>
      <c r="D53" s="19">
        <v>459.30865999999997</v>
      </c>
      <c r="E53" s="19"/>
    </row>
    <row r="54" spans="1:5" x14ac:dyDescent="0.3">
      <c r="A54" s="21" t="s">
        <v>59</v>
      </c>
      <c r="B54" s="19">
        <v>3705.1832300000001</v>
      </c>
      <c r="C54" s="19">
        <v>2839.6984900000002</v>
      </c>
      <c r="D54" s="19">
        <v>791.30069000000003</v>
      </c>
      <c r="E54" s="19"/>
    </row>
    <row r="55" spans="1:5" ht="27.6" x14ac:dyDescent="0.3">
      <c r="A55" s="21" t="s">
        <v>60</v>
      </c>
      <c r="B55" s="19">
        <v>2914.11438</v>
      </c>
      <c r="C55" s="19">
        <v>934</v>
      </c>
      <c r="D55" s="19"/>
      <c r="E55" s="19">
        <v>951.96699999999998</v>
      </c>
    </row>
    <row r="56" spans="1:5" x14ac:dyDescent="0.3">
      <c r="A56" s="21" t="s">
        <v>61</v>
      </c>
      <c r="B56" s="19">
        <v>9320.7492399999992</v>
      </c>
      <c r="C56" s="19"/>
      <c r="D56" s="19"/>
      <c r="E56" s="19"/>
    </row>
    <row r="57" spans="1:5" x14ac:dyDescent="0.3">
      <c r="A57" s="21" t="s">
        <v>62</v>
      </c>
      <c r="B57" s="19">
        <v>44028.457410000003</v>
      </c>
      <c r="C57" s="19">
        <v>205</v>
      </c>
      <c r="D57" s="19"/>
      <c r="E57" s="19"/>
    </row>
    <row r="58" spans="1:5" x14ac:dyDescent="0.3">
      <c r="A58" s="21" t="s">
        <v>63</v>
      </c>
      <c r="B58" s="19">
        <v>0.97299999999999998</v>
      </c>
      <c r="C58" s="19"/>
      <c r="D58" s="19"/>
      <c r="E58" s="19"/>
    </row>
    <row r="59" spans="1:5" x14ac:dyDescent="0.3">
      <c r="A59" s="21" t="s">
        <v>64</v>
      </c>
      <c r="B59" s="19">
        <v>1257</v>
      </c>
      <c r="C59" s="19">
        <v>600</v>
      </c>
      <c r="D59" s="19">
        <v>587</v>
      </c>
      <c r="E59" s="19"/>
    </row>
    <row r="60" spans="1:5" x14ac:dyDescent="0.3">
      <c r="A60" s="21" t="s">
        <v>65</v>
      </c>
      <c r="B60" s="19">
        <v>472</v>
      </c>
      <c r="C60" s="19">
        <v>462</v>
      </c>
      <c r="D60" s="19"/>
      <c r="E60" s="19"/>
    </row>
    <row r="61" spans="1:5" x14ac:dyDescent="0.3">
      <c r="A61" s="21" t="s">
        <v>66</v>
      </c>
      <c r="B61" s="19">
        <v>-312.07630999999998</v>
      </c>
      <c r="C61" s="19">
        <v>-198.02381</v>
      </c>
      <c r="D61" s="19">
        <v>2.7507000000000001</v>
      </c>
      <c r="E61" s="19"/>
    </row>
    <row r="62" spans="1:5" x14ac:dyDescent="0.3">
      <c r="A62" s="21" t="s">
        <v>67</v>
      </c>
      <c r="B62" s="19">
        <v>100</v>
      </c>
      <c r="C62" s="19"/>
      <c r="D62" s="19"/>
      <c r="E62" s="19"/>
    </row>
    <row r="63" spans="1:5" x14ac:dyDescent="0.3">
      <c r="A63" s="21" t="s">
        <v>68</v>
      </c>
      <c r="B63" s="19">
        <v>1116.5</v>
      </c>
      <c r="C63" s="19">
        <v>420</v>
      </c>
      <c r="D63" s="19">
        <v>440</v>
      </c>
      <c r="E63" s="19"/>
    </row>
    <row r="64" spans="1:5" x14ac:dyDescent="0.3">
      <c r="A64" s="21" t="s">
        <v>69</v>
      </c>
      <c r="B64" s="19">
        <v>3065.1438199999998</v>
      </c>
      <c r="C64" s="19">
        <v>1869.3794800000001</v>
      </c>
      <c r="D64" s="19">
        <v>612.06325000000004</v>
      </c>
      <c r="E64" s="19"/>
    </row>
    <row r="65" spans="1:5" x14ac:dyDescent="0.3">
      <c r="A65" s="21" t="s">
        <v>70</v>
      </c>
      <c r="B65" s="19">
        <v>265371.43495999998</v>
      </c>
      <c r="C65" s="19"/>
      <c r="D65" s="19"/>
      <c r="E65" s="19"/>
    </row>
    <row r="66" spans="1:5" ht="27.6" x14ac:dyDescent="0.3">
      <c r="A66" s="21" t="s">
        <v>71</v>
      </c>
      <c r="B66" s="19">
        <v>351.67200000000003</v>
      </c>
      <c r="C66" s="19">
        <v>244.91</v>
      </c>
      <c r="D66" s="19">
        <v>73.962000000000003</v>
      </c>
      <c r="E66" s="19"/>
    </row>
    <row r="67" spans="1:5" x14ac:dyDescent="0.3">
      <c r="A67" s="21" t="s">
        <v>72</v>
      </c>
      <c r="B67" s="19">
        <v>1816.1949999999999</v>
      </c>
      <c r="C67" s="19">
        <v>922.60500000000002</v>
      </c>
      <c r="D67" s="19">
        <v>423.59</v>
      </c>
      <c r="E67" s="19"/>
    </row>
    <row r="68" spans="1:5" x14ac:dyDescent="0.3">
      <c r="A68" s="21" t="s">
        <v>73</v>
      </c>
      <c r="B68" s="19">
        <v>673.03413999999998</v>
      </c>
      <c r="C68" s="19">
        <v>100</v>
      </c>
      <c r="D68" s="19"/>
      <c r="E68" s="19"/>
    </row>
    <row r="69" spans="1:5" x14ac:dyDescent="0.3">
      <c r="A69" s="21" t="s">
        <v>74</v>
      </c>
      <c r="B69" s="19">
        <v>17055.205999999998</v>
      </c>
      <c r="C69" s="19"/>
      <c r="D69" s="19"/>
      <c r="E69" s="19">
        <v>1052.6400000000001</v>
      </c>
    </row>
    <row r="70" spans="1:5" x14ac:dyDescent="0.3">
      <c r="A70" s="21" t="s">
        <v>75</v>
      </c>
      <c r="B70" s="19">
        <v>8865.7828200000004</v>
      </c>
      <c r="C70" s="19">
        <v>6290.4798799999999</v>
      </c>
      <c r="D70" s="19">
        <v>1775.0673200000001</v>
      </c>
      <c r="E70" s="19"/>
    </row>
    <row r="71" spans="1:5" x14ac:dyDescent="0.3">
      <c r="A71" s="21" t="s">
        <v>76</v>
      </c>
      <c r="B71" s="19">
        <v>465.99966000000001</v>
      </c>
      <c r="C71" s="19">
        <v>667.83299999999997</v>
      </c>
      <c r="D71" s="19">
        <v>280</v>
      </c>
      <c r="E71" s="19"/>
    </row>
    <row r="72" spans="1:5" x14ac:dyDescent="0.3">
      <c r="A72" s="21" t="s">
        <v>77</v>
      </c>
      <c r="B72" s="19">
        <v>2095.8139999999999</v>
      </c>
      <c r="C72" s="19">
        <v>970</v>
      </c>
      <c r="D72" s="19">
        <v>440</v>
      </c>
      <c r="E72" s="19"/>
    </row>
    <row r="73" spans="1:5" x14ac:dyDescent="0.3">
      <c r="A73" s="21" t="s">
        <v>78</v>
      </c>
      <c r="B73" s="19">
        <v>26.040769999999998</v>
      </c>
      <c r="C73" s="19"/>
      <c r="D73" s="19"/>
      <c r="E73" s="19"/>
    </row>
    <row r="74" spans="1:5" x14ac:dyDescent="0.3">
      <c r="A74" s="21" t="s">
        <v>79</v>
      </c>
      <c r="B74" s="19">
        <v>596.45437000000004</v>
      </c>
      <c r="C74" s="19"/>
      <c r="D74" s="19"/>
      <c r="E74" s="19"/>
    </row>
    <row r="75" spans="1:5" x14ac:dyDescent="0.3">
      <c r="A75" s="21" t="s">
        <v>80</v>
      </c>
      <c r="B75" s="19">
        <v>33.56</v>
      </c>
      <c r="C75" s="19"/>
      <c r="D75" s="19"/>
      <c r="E75" s="19"/>
    </row>
    <row r="76" spans="1:5" x14ac:dyDescent="0.3">
      <c r="A76" s="23" t="s">
        <v>81</v>
      </c>
      <c r="B76" s="20">
        <v>1149805.04058</v>
      </c>
      <c r="C76" s="20">
        <v>51278.924590000002</v>
      </c>
      <c r="D76" s="20">
        <v>13033.996419999999</v>
      </c>
      <c r="E76" s="20">
        <v>58923.252489999999</v>
      </c>
    </row>
  </sheetData>
  <mergeCells count="33">
    <mergeCell ref="A31:D31"/>
    <mergeCell ref="A32:D32"/>
    <mergeCell ref="A26:D26"/>
    <mergeCell ref="A27:D27"/>
    <mergeCell ref="A28:D28"/>
    <mergeCell ref="A29:D29"/>
    <mergeCell ref="A30:D30"/>
    <mergeCell ref="A21:D21"/>
    <mergeCell ref="A22:D22"/>
    <mergeCell ref="A23:D23"/>
    <mergeCell ref="A24:D24"/>
    <mergeCell ref="A25:D25"/>
    <mergeCell ref="A16:D16"/>
    <mergeCell ref="A17:D17"/>
    <mergeCell ref="A18:D18"/>
    <mergeCell ref="A19:D19"/>
    <mergeCell ref="A20:D20"/>
    <mergeCell ref="A1:E1"/>
    <mergeCell ref="A2:E2"/>
    <mergeCell ref="A5:D5"/>
    <mergeCell ref="A33:D33"/>
    <mergeCell ref="A35:A36"/>
    <mergeCell ref="B35:B36"/>
    <mergeCell ref="C35:E35"/>
    <mergeCell ref="A7:D7"/>
    <mergeCell ref="A8:D8"/>
    <mergeCell ref="A9:D9"/>
    <mergeCell ref="A10:D10"/>
    <mergeCell ref="A11:D11"/>
    <mergeCell ref="A12:D12"/>
    <mergeCell ref="A13:D13"/>
    <mergeCell ref="A14:D14"/>
    <mergeCell ref="A15:D1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view="pageBreakPreview" topLeftCell="A13" zoomScaleNormal="100" zoomScaleSheetLayoutView="100" workbookViewId="0">
      <selection activeCell="B17" sqref="B17"/>
    </sheetView>
  </sheetViews>
  <sheetFormatPr defaultRowHeight="14.4" x14ac:dyDescent="0.3"/>
  <cols>
    <col min="1" max="1" width="38.33203125" customWidth="1"/>
    <col min="2" max="2" width="13.109375" customWidth="1"/>
    <col min="3" max="3" width="12.88671875" customWidth="1"/>
    <col min="4" max="4" width="13.44140625" customWidth="1"/>
    <col min="5" max="6" width="13.109375" customWidth="1"/>
    <col min="7" max="7" width="14" customWidth="1"/>
    <col min="8" max="8" width="13.77734375" customWidth="1"/>
    <col min="9" max="9" width="13.21875" customWidth="1"/>
    <col min="10" max="10" width="12.6640625" customWidth="1"/>
    <col min="11" max="11" width="11" customWidth="1"/>
    <col min="12" max="12" width="13.44140625" customWidth="1"/>
    <col min="13" max="13" width="13.109375" customWidth="1"/>
    <col min="14" max="14" width="13.21875" customWidth="1"/>
    <col min="15" max="15" width="13.6640625" customWidth="1"/>
    <col min="16" max="16" width="10.77734375" customWidth="1"/>
  </cols>
  <sheetData>
    <row r="1" spans="1:20" s="29" customFormat="1" ht="15.6" x14ac:dyDescent="0.3">
      <c r="A1" s="43" t="s">
        <v>41</v>
      </c>
      <c r="C1" s="30" t="s">
        <v>13</v>
      </c>
    </row>
    <row r="2" spans="1:20" x14ac:dyDescent="0.3">
      <c r="A2" s="38" t="str">
        <f>TEXT(EndData2,"[$-FC19]ДД.ММ.ГГГ")</f>
        <v>27.04.2017</v>
      </c>
      <c r="B2" s="38">
        <f>A2+1</f>
        <v>42853</v>
      </c>
      <c r="C2" s="44" t="str">
        <f>TEXT(B2,"[$-FC19]ДД.ММ.ГГГ")</f>
        <v>28.04.2017</v>
      </c>
      <c r="P2" s="27" t="s">
        <v>12</v>
      </c>
    </row>
    <row r="3" spans="1:20" s="28" customFormat="1" ht="51.75" customHeight="1" x14ac:dyDescent="0.25">
      <c r="A3" s="35" t="s">
        <v>15</v>
      </c>
      <c r="B3" s="42" t="s">
        <v>16</v>
      </c>
      <c r="C3" s="39" t="s">
        <v>17</v>
      </c>
      <c r="D3" s="39" t="s">
        <v>18</v>
      </c>
      <c r="E3" s="39" t="s">
        <v>19</v>
      </c>
      <c r="F3" s="39" t="s">
        <v>20</v>
      </c>
      <c r="G3" s="39" t="s">
        <v>21</v>
      </c>
      <c r="H3" s="39" t="s">
        <v>22</v>
      </c>
      <c r="I3" s="39" t="s">
        <v>23</v>
      </c>
      <c r="J3" s="39" t="s">
        <v>24</v>
      </c>
      <c r="K3" s="39" t="s">
        <v>25</v>
      </c>
      <c r="L3" s="39" t="s">
        <v>26</v>
      </c>
      <c r="M3" s="39" t="s">
        <v>27</v>
      </c>
      <c r="N3" s="39" t="s">
        <v>28</v>
      </c>
      <c r="O3" s="39" t="s">
        <v>29</v>
      </c>
      <c r="P3" s="24" t="s">
        <v>11</v>
      </c>
    </row>
    <row r="4" spans="1:20" ht="93" x14ac:dyDescent="0.3">
      <c r="A4" s="25" t="s">
        <v>31</v>
      </c>
      <c r="B4" s="40">
        <v>-10693.1</v>
      </c>
      <c r="C4" s="40"/>
      <c r="D4" s="40">
        <v>500</v>
      </c>
      <c r="E4" s="40"/>
      <c r="F4" s="40">
        <v>500</v>
      </c>
      <c r="G4" s="40"/>
      <c r="H4" s="40"/>
      <c r="I4" s="40">
        <v>90</v>
      </c>
      <c r="J4" s="40">
        <v>500</v>
      </c>
      <c r="K4" s="40"/>
      <c r="L4" s="40"/>
      <c r="M4" s="40"/>
      <c r="N4" s="40">
        <v>79.400000000000006</v>
      </c>
      <c r="O4" s="40">
        <v>1000</v>
      </c>
      <c r="P4" s="26">
        <v>-8023.7</v>
      </c>
      <c r="Q4" s="27"/>
      <c r="R4" s="27"/>
      <c r="S4" s="27"/>
      <c r="T4" s="27"/>
    </row>
    <row r="5" spans="1:20" ht="66.599999999999994" x14ac:dyDescent="0.3">
      <c r="A5" s="25" t="s">
        <v>32</v>
      </c>
      <c r="B5" s="40"/>
      <c r="C5" s="40">
        <v>24098.045119999999</v>
      </c>
      <c r="D5" s="40">
        <v>9834.1428500000002</v>
      </c>
      <c r="E5" s="40"/>
      <c r="F5" s="40"/>
      <c r="G5" s="40">
        <v>19118.217219999999</v>
      </c>
      <c r="H5" s="40"/>
      <c r="I5" s="40"/>
      <c r="J5" s="40"/>
      <c r="K5" s="40"/>
      <c r="L5" s="40"/>
      <c r="M5" s="40"/>
      <c r="N5" s="40"/>
      <c r="O5" s="40"/>
      <c r="P5" s="26">
        <v>53050.405189999998</v>
      </c>
      <c r="Q5" s="27"/>
      <c r="R5" s="27"/>
      <c r="S5" s="27"/>
      <c r="T5" s="27"/>
    </row>
    <row r="6" spans="1:20" ht="159" x14ac:dyDescent="0.3">
      <c r="A6" s="25" t="s">
        <v>33</v>
      </c>
      <c r="B6" s="40">
        <v>428485.46380000003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26">
        <v>428485.46380000003</v>
      </c>
      <c r="Q6" s="27"/>
      <c r="R6" s="27"/>
      <c r="S6" s="27"/>
      <c r="T6" s="27"/>
    </row>
    <row r="7" spans="1:20" ht="119.4" x14ac:dyDescent="0.3">
      <c r="A7" s="25" t="s">
        <v>34</v>
      </c>
      <c r="B7" s="40">
        <v>208760.8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26">
        <v>208760.8</v>
      </c>
      <c r="Q7" s="27"/>
      <c r="R7" s="27"/>
      <c r="S7" s="27"/>
      <c r="T7" s="27"/>
    </row>
    <row r="8" spans="1:20" ht="66.599999999999994" x14ac:dyDescent="0.3">
      <c r="A8" s="25" t="s">
        <v>35</v>
      </c>
      <c r="B8" s="40"/>
      <c r="C8" s="40">
        <v>871.81550000000004</v>
      </c>
      <c r="D8" s="40"/>
      <c r="E8" s="40"/>
      <c r="F8" s="40"/>
      <c r="G8" s="40"/>
      <c r="H8" s="40"/>
      <c r="I8" s="40"/>
      <c r="J8" s="40"/>
      <c r="K8" s="40"/>
      <c r="L8" s="40"/>
      <c r="M8" s="40"/>
      <c r="N8" s="40">
        <v>31.164000000000001</v>
      </c>
      <c r="O8" s="40"/>
      <c r="P8" s="26">
        <v>902.97950000000003</v>
      </c>
      <c r="Q8" s="27"/>
      <c r="R8" s="27"/>
      <c r="S8" s="27"/>
      <c r="T8" s="27"/>
    </row>
    <row r="9" spans="1:20" ht="93" x14ac:dyDescent="0.3">
      <c r="A9" s="25" t="s">
        <v>36</v>
      </c>
      <c r="B9" s="40">
        <v>352.94675999999998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26">
        <v>352.94675999999998</v>
      </c>
      <c r="Q9" s="27"/>
      <c r="R9" s="27"/>
      <c r="S9" s="27"/>
      <c r="T9" s="27"/>
    </row>
    <row r="10" spans="1:20" ht="159" x14ac:dyDescent="0.3">
      <c r="A10" s="25" t="s">
        <v>37</v>
      </c>
      <c r="B10" s="40"/>
      <c r="C10" s="40">
        <v>223.45032</v>
      </c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26">
        <v>223.45032</v>
      </c>
      <c r="Q10" s="27"/>
      <c r="R10" s="27"/>
      <c r="S10" s="27"/>
      <c r="T10" s="27"/>
    </row>
    <row r="11" spans="1:20" ht="40.200000000000003" x14ac:dyDescent="0.3">
      <c r="A11" s="25" t="s">
        <v>38</v>
      </c>
      <c r="B11" s="40">
        <v>40.258450000000003</v>
      </c>
      <c r="C11" s="40">
        <v>2.68058</v>
      </c>
      <c r="D11" s="40">
        <v>53.321060000000003</v>
      </c>
      <c r="E11" s="40"/>
      <c r="F11" s="40">
        <v>50.98077</v>
      </c>
      <c r="G11" s="40"/>
      <c r="H11" s="40"/>
      <c r="I11" s="40"/>
      <c r="J11" s="40">
        <v>52.321060000000003</v>
      </c>
      <c r="K11" s="40"/>
      <c r="L11" s="40">
        <v>126.78178</v>
      </c>
      <c r="M11" s="40"/>
      <c r="N11" s="40"/>
      <c r="O11" s="40"/>
      <c r="P11" s="26">
        <v>326.34370000000001</v>
      </c>
      <c r="Q11" s="27"/>
      <c r="R11" s="27"/>
      <c r="S11" s="27"/>
      <c r="T11" s="27"/>
    </row>
    <row r="12" spans="1:20" ht="40.200000000000003" x14ac:dyDescent="0.3">
      <c r="A12" s="25" t="s">
        <v>39</v>
      </c>
      <c r="B12" s="40">
        <v>51405.633999999998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>
        <v>804</v>
      </c>
      <c r="O12" s="40"/>
      <c r="P12" s="26">
        <v>52209.633999999998</v>
      </c>
      <c r="Q12" s="27"/>
      <c r="R12" s="27"/>
      <c r="S12" s="27"/>
      <c r="T12" s="27"/>
    </row>
    <row r="13" spans="1:20" x14ac:dyDescent="0.3">
      <c r="A13" s="33" t="s">
        <v>40</v>
      </c>
      <c r="B13" s="41">
        <v>678352.00300999999</v>
      </c>
      <c r="C13" s="41">
        <v>25195.99152</v>
      </c>
      <c r="D13" s="41">
        <v>10387.46391</v>
      </c>
      <c r="E13" s="41"/>
      <c r="F13" s="41">
        <v>550.98077000000001</v>
      </c>
      <c r="G13" s="41">
        <v>19118.217219999999</v>
      </c>
      <c r="H13" s="41"/>
      <c r="I13" s="41">
        <v>90</v>
      </c>
      <c r="J13" s="41">
        <v>552.32105999999999</v>
      </c>
      <c r="K13" s="41"/>
      <c r="L13" s="41">
        <v>126.78178</v>
      </c>
      <c r="M13" s="41"/>
      <c r="N13" s="41">
        <v>914.56399999999996</v>
      </c>
      <c r="O13" s="41">
        <v>1000</v>
      </c>
      <c r="P13" s="26">
        <v>736288.32327000005</v>
      </c>
      <c r="Q13" s="34"/>
      <c r="R13" s="34"/>
      <c r="S13" s="34"/>
      <c r="T13" s="34"/>
    </row>
    <row r="15" spans="1:20" x14ac:dyDescent="0.3">
      <c r="A15" s="37" t="s">
        <v>30</v>
      </c>
      <c r="B15" s="36">
        <f>Учреждения!B76+'Муниципальные районы'!P13</f>
        <v>1886093.3638500001</v>
      </c>
    </row>
    <row r="16" spans="1:20" ht="32.25" customHeight="1" x14ac:dyDescent="0.3">
      <c r="A16" s="37" t="str">
        <f>CONCATENATE("Остатки бюджетных средств на ",C2,"г.")</f>
        <v>Остатки бюджетных средств на 28.04.2017г.</v>
      </c>
      <c r="B16" s="36">
        <v>212119.7</v>
      </c>
    </row>
  </sheetData>
  <pageMargins left="0.23622047244094491" right="0.23622047244094491" top="0.74803149606299213" bottom="0.74803149606299213" header="0.31496062992125984" footer="0.31496062992125984"/>
  <pageSetup paperSize="9" scale="61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2017-05-03T03:24:47Z</dcterms:modified>
</cp:coreProperties>
</file>