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Учреждения!$33:$34</definedName>
    <definedName name="_xlnm.Print_Area" localSheetId="1">'Муниципальные районы'!$A$1:$P$20</definedName>
    <definedName name="_xlnm.Print_Area" localSheetId="0">Учреждения!$A$1:$E$71</definedName>
  </definedNames>
  <calcPr calcId="162913" refMode="R1C1"/>
</workbook>
</file>

<file path=xl/calcChain.xml><?xml version="1.0" encoding="utf-8"?>
<calcChain xmlns="http://schemas.openxmlformats.org/spreadsheetml/2006/main">
  <c r="E8" i="1" l="1"/>
  <c r="E31" i="1"/>
  <c r="E9" i="1"/>
  <c r="E21" i="1"/>
  <c r="E20" i="1"/>
  <c r="E29" i="1"/>
  <c r="E30" i="1"/>
  <c r="E14" i="1"/>
  <c r="E27" i="1"/>
  <c r="E24" i="1"/>
  <c r="E28" i="1" l="1"/>
  <c r="E16" i="1"/>
  <c r="E15" i="1"/>
  <c r="E25" i="1"/>
  <c r="E23" i="1"/>
  <c r="E26" i="1"/>
  <c r="E19" i="1" l="1"/>
  <c r="E17" i="1"/>
  <c r="E10" i="1"/>
  <c r="E22" i="1"/>
  <c r="E18" i="1"/>
  <c r="E13" i="1"/>
  <c r="E12" i="1"/>
  <c r="E11" i="1"/>
  <c r="B19" i="2"/>
  <c r="B18" i="2"/>
  <c r="A2" i="2" l="1"/>
  <c r="B2" i="2" s="1"/>
  <c r="C2" i="2" s="1"/>
  <c r="A1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<sst xmlns="http://schemas.openxmlformats.org/spreadsheetml/2006/main" count="103" uniqueCount="101">
  <si>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</si>
  <si>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</si>
  <si>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</si>
  <si>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</si>
  <si>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</si>
  <si>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</si>
  <si>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</si>
  <si>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</si>
  <si>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</si>
  <si>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</si>
  <si>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</si>
  <si>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</si>
  <si>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</si>
  <si>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</si>
  <si>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</si>
  <si>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</si>
  <si>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</si>
  <si>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</si>
  <si>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</si>
  <si>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</si>
  <si>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</si>
  <si>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</si>
  <si>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</si>
  <si>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</si>
  <si>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</si>
  <si>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</si>
  <si>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</si>
  <si>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</si>
  <si>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</si>
  <si>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</si>
  <si>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</si>
  <si>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</si>
  <si>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</si>
  <si>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</si>
  <si>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</si>
  <si>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</si>
  <si>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</si>
  <si>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</si>
  <si>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</si>
  <si>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</si>
  <si>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</si>
  <si>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Реализация мероприятий по укреплению единства российской нации и этнокультурному развитию народов России</t>
  </si>
  <si>
    <t>Поддержка отрасли культуры</t>
  </si>
  <si>
    <t>Всего:</t>
  </si>
  <si>
    <t>25.05.2017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</si>
  <si>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</si>
  <si>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</si>
  <si>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</si>
  <si>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</si>
  <si>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</si>
  <si>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</si>
  <si>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</si>
  <si>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</si>
  <si>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</si>
  <si>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</si>
  <si>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</si>
  <si>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</si>
  <si>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</si>
  <si>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</si>
  <si>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</si>
  <si>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</si>
  <si>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</si>
  <si>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</si>
  <si>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</si>
  <si>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</si>
  <si>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</si>
  <si>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</si>
  <si>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</si>
  <si>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</si>
  <si>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</si>
  <si>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</si>
  <si>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</si>
  <si>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</si>
  <si>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</si>
  <si>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</si>
  <si>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</si>
  <si>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</si>
  <si>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</si>
  <si>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</si>
  <si>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</si>
  <si>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19.05.2017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</si>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</sst>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80</v>
      </c>
      <c r="G1" s="32" t="str">
        <f>TEXT(F1,"[$-FC19]ДД ММММ")</f>
        <v>19 мая</v>
      </c>
      <c r="H1" s="32" t="str">
        <f>TEXT(F1,"[$-FC19]ДД.ММ.ГГГ \г")</f>
        <v>19.05.2017 г</v>
      </c>
    </row>
    <row r="2" spans="1:9" ht="15.6" x14ac:dyDescent="0.3">
      <c r="A2" s="45" t="str">
        <f>CONCATENATE("с ",G1," по ",G2,"ода")</f>
        <v>с 19 мая по 25 мая 2017 года</v>
      </c>
      <c r="B2" s="45"/>
      <c r="C2" s="45"/>
      <c r="D2" s="45"/>
      <c r="E2" s="45"/>
      <c r="F2" s="31" t="s">
        <v>44</v>
      </c>
      <c r="G2" s="32" t="str">
        <f>TEXT(F2,"[$-FC19]ДД ММММ ГГГ \г")</f>
        <v>25 мая 2017 г</v>
      </c>
      <c r="H2" s="32" t="str">
        <f>TEXT(F2,"[$-FC19]ДД.ММ.ГГГ \г")</f>
        <v>25.05.2017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19.05.2017 г.</v>
      </c>
      <c r="B5" s="47"/>
      <c r="C5" s="47"/>
      <c r="D5" s="48"/>
      <c r="E5" s="8">
        <v>2027546.6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E31-E9</f>
        <v>222659.68394000002</v>
      </c>
    </row>
    <row r="9" spans="1:9" x14ac:dyDescent="0.3">
      <c r="A9" s="57" t="s">
        <v>4</v>
      </c>
      <c r="B9" s="56"/>
      <c r="C9" s="56"/>
      <c r="D9" s="56"/>
      <c r="E9" s="14">
        <f>SUM(E10:E30)</f>
        <v>98635.599999999991</v>
      </c>
    </row>
    <row r="10" spans="1:9" x14ac:dyDescent="0.3">
      <c r="A10" s="57" t="s">
        <v>81</v>
      </c>
      <c r="B10" s="56"/>
      <c r="C10" s="56"/>
      <c r="D10" s="56"/>
      <c r="E10" s="14">
        <f>628.7+631.5</f>
        <v>1260.2</v>
      </c>
    </row>
    <row r="11" spans="1:9" ht="28.8" customHeight="1" x14ac:dyDescent="0.3">
      <c r="A11" s="57" t="s">
        <v>82</v>
      </c>
      <c r="B11" s="56"/>
      <c r="C11" s="56"/>
      <c r="D11" s="56"/>
      <c r="E11" s="14">
        <f>336.4</f>
        <v>336.4</v>
      </c>
    </row>
    <row r="12" spans="1:9" ht="29.4" customHeight="1" x14ac:dyDescent="0.3">
      <c r="A12" s="57" t="s">
        <v>83</v>
      </c>
      <c r="B12" s="56"/>
      <c r="C12" s="56"/>
      <c r="D12" s="56"/>
      <c r="E12" s="14">
        <f>954</f>
        <v>954</v>
      </c>
    </row>
    <row r="13" spans="1:9" ht="28.8" customHeight="1" x14ac:dyDescent="0.3">
      <c r="A13" s="57" t="s">
        <v>84</v>
      </c>
      <c r="B13" s="56"/>
      <c r="C13" s="56"/>
      <c r="D13" s="56"/>
      <c r="E13" s="14">
        <f>21.2</f>
        <v>21.2</v>
      </c>
    </row>
    <row r="14" spans="1:9" ht="30" customHeight="1" x14ac:dyDescent="0.3">
      <c r="A14" s="57" t="s">
        <v>85</v>
      </c>
      <c r="B14" s="56"/>
      <c r="C14" s="56"/>
      <c r="D14" s="56"/>
      <c r="E14" s="14">
        <f>2240.1+6421.4+8287.9+1200.7</f>
        <v>18150.100000000002</v>
      </c>
    </row>
    <row r="15" spans="1:9" ht="45" customHeight="1" x14ac:dyDescent="0.3">
      <c r="A15" s="57" t="s">
        <v>86</v>
      </c>
      <c r="B15" s="56"/>
      <c r="C15" s="56"/>
      <c r="D15" s="56"/>
      <c r="E15" s="14">
        <f>190.5+13.2+147.9</f>
        <v>351.6</v>
      </c>
    </row>
    <row r="16" spans="1:9" ht="42.6" customHeight="1" x14ac:dyDescent="0.3">
      <c r="A16" s="57" t="s">
        <v>87</v>
      </c>
      <c r="B16" s="56"/>
      <c r="C16" s="56"/>
      <c r="D16" s="56"/>
      <c r="E16" s="14">
        <f>5035.4+9019.8+702.2</f>
        <v>14757.4</v>
      </c>
    </row>
    <row r="17" spans="1:5" ht="26.4" customHeight="1" x14ac:dyDescent="0.3">
      <c r="A17" s="57" t="s">
        <v>88</v>
      </c>
      <c r="B17" s="56"/>
      <c r="C17" s="56"/>
      <c r="D17" s="56"/>
      <c r="E17" s="14">
        <f>14512.4+227.3</f>
        <v>14739.699999999999</v>
      </c>
    </row>
    <row r="18" spans="1:5" x14ac:dyDescent="0.3">
      <c r="A18" s="57" t="s">
        <v>89</v>
      </c>
      <c r="B18" s="56"/>
      <c r="C18" s="56"/>
      <c r="D18" s="56"/>
      <c r="E18" s="14">
        <f>40</f>
        <v>40</v>
      </c>
    </row>
    <row r="19" spans="1:5" ht="28.2" customHeight="1" x14ac:dyDescent="0.3">
      <c r="A19" s="57" t="s">
        <v>90</v>
      </c>
      <c r="B19" s="56"/>
      <c r="C19" s="56"/>
      <c r="D19" s="56"/>
      <c r="E19" s="14">
        <f>31.1+1055.4</f>
        <v>1086.5</v>
      </c>
    </row>
    <row r="20" spans="1:5" ht="25.8" customHeight="1" x14ac:dyDescent="0.3">
      <c r="A20" s="57" t="s">
        <v>91</v>
      </c>
      <c r="B20" s="56"/>
      <c r="C20" s="56"/>
      <c r="D20" s="56"/>
      <c r="E20" s="14">
        <f>517.5+731.2+269.4+557.2+666.5</f>
        <v>2741.8</v>
      </c>
    </row>
    <row r="21" spans="1:5" ht="31.2" customHeight="1" x14ac:dyDescent="0.3">
      <c r="A21" s="57" t="s">
        <v>92</v>
      </c>
      <c r="B21" s="56"/>
      <c r="C21" s="56"/>
      <c r="D21" s="56"/>
      <c r="E21" s="14">
        <f>422.6+417+24.5+229.3+114</f>
        <v>1207.4000000000001</v>
      </c>
    </row>
    <row r="22" spans="1:5" ht="27" customHeight="1" x14ac:dyDescent="0.3">
      <c r="A22" s="57" t="s">
        <v>93</v>
      </c>
      <c r="B22" s="56"/>
      <c r="C22" s="56"/>
      <c r="D22" s="56"/>
      <c r="E22" s="14">
        <f>21225</f>
        <v>21225</v>
      </c>
    </row>
    <row r="23" spans="1:5" ht="26.4" customHeight="1" x14ac:dyDescent="0.3">
      <c r="A23" s="57" t="s">
        <v>94</v>
      </c>
      <c r="B23" s="56"/>
      <c r="C23" s="56"/>
      <c r="D23" s="56"/>
      <c r="E23" s="14">
        <f>1709.7+2322.8</f>
        <v>4032.5</v>
      </c>
    </row>
    <row r="24" spans="1:5" ht="25.2" customHeight="1" x14ac:dyDescent="0.3">
      <c r="A24" s="57" t="s">
        <v>95</v>
      </c>
      <c r="B24" s="56"/>
      <c r="C24" s="56"/>
      <c r="D24" s="56"/>
      <c r="E24" s="14">
        <f>6435.2+390.6+1009.4</f>
        <v>7835.2</v>
      </c>
    </row>
    <row r="25" spans="1:5" ht="27.6" customHeight="1" x14ac:dyDescent="0.3">
      <c r="A25" s="57" t="s">
        <v>96</v>
      </c>
      <c r="B25" s="56"/>
      <c r="C25" s="56"/>
      <c r="D25" s="56"/>
      <c r="E25" s="14">
        <f>4.3</f>
        <v>4.3</v>
      </c>
    </row>
    <row r="26" spans="1:5" ht="27" customHeight="1" x14ac:dyDescent="0.3">
      <c r="A26" s="57" t="s">
        <v>97</v>
      </c>
      <c r="B26" s="56"/>
      <c r="C26" s="56"/>
      <c r="D26" s="56"/>
      <c r="E26" s="14">
        <f>6939.2</f>
        <v>6939.2</v>
      </c>
    </row>
    <row r="27" spans="1:5" ht="27" customHeight="1" x14ac:dyDescent="0.3">
      <c r="A27" s="57" t="s">
        <v>98</v>
      </c>
      <c r="B27" s="56"/>
      <c r="C27" s="56"/>
      <c r="D27" s="56"/>
      <c r="E27" s="14">
        <f>10.5+8.8</f>
        <v>19.3</v>
      </c>
    </row>
    <row r="28" spans="1:5" ht="28.8" customHeight="1" x14ac:dyDescent="0.3">
      <c r="A28" s="57" t="s">
        <v>99</v>
      </c>
      <c r="B28" s="56"/>
      <c r="C28" s="56"/>
      <c r="D28" s="56"/>
      <c r="E28" s="14">
        <f>2600.9</f>
        <v>2600.9</v>
      </c>
    </row>
    <row r="29" spans="1:5" ht="28.2" customHeight="1" x14ac:dyDescent="0.3">
      <c r="A29" s="57" t="s">
        <v>100</v>
      </c>
      <c r="B29" s="56"/>
      <c r="C29" s="56"/>
      <c r="D29" s="56"/>
      <c r="E29" s="14">
        <f>60.1+2.8</f>
        <v>62.9</v>
      </c>
    </row>
    <row r="30" spans="1:5" x14ac:dyDescent="0.3">
      <c r="A30" s="57" t="s">
        <v>89</v>
      </c>
      <c r="B30" s="56"/>
      <c r="C30" s="56"/>
      <c r="D30" s="56"/>
      <c r="E30" s="14">
        <f>100+90+80</f>
        <v>270</v>
      </c>
    </row>
    <row r="31" spans="1:5" x14ac:dyDescent="0.3">
      <c r="A31" s="49" t="s">
        <v>5</v>
      </c>
      <c r="B31" s="50"/>
      <c r="C31" s="50"/>
      <c r="D31" s="50"/>
      <c r="E31" s="13">
        <f>'Муниципальные районы'!B19-Учреждения!E5+'Муниципальные районы'!B18</f>
        <v>321295.28393999999</v>
      </c>
    </row>
    <row r="32" spans="1:5" x14ac:dyDescent="0.3">
      <c r="A32" s="15"/>
      <c r="B32" s="16"/>
      <c r="C32" s="16"/>
      <c r="D32" s="6"/>
      <c r="E32" s="17"/>
    </row>
    <row r="33" spans="1:5" x14ac:dyDescent="0.3">
      <c r="A33" s="51" t="s">
        <v>14</v>
      </c>
      <c r="B33" s="53" t="s">
        <v>6</v>
      </c>
      <c r="C33" s="54" t="s">
        <v>7</v>
      </c>
      <c r="D33" s="54"/>
      <c r="E33" s="54"/>
    </row>
    <row r="34" spans="1:5" ht="82.8" x14ac:dyDescent="0.3">
      <c r="A34" s="52"/>
      <c r="B34" s="53"/>
      <c r="C34" s="18" t="s">
        <v>8</v>
      </c>
      <c r="D34" s="18" t="s">
        <v>9</v>
      </c>
      <c r="E34" s="18" t="s">
        <v>10</v>
      </c>
    </row>
    <row r="35" spans="1:5" x14ac:dyDescent="0.3">
      <c r="A35" s="21" t="s">
        <v>45</v>
      </c>
      <c r="B35" s="19">
        <v>899.52466000000004</v>
      </c>
      <c r="C35" s="19">
        <v>144</v>
      </c>
      <c r="D35" s="19">
        <v>43.488</v>
      </c>
      <c r="E35" s="19"/>
    </row>
    <row r="36" spans="1:5" x14ac:dyDescent="0.3">
      <c r="A36" s="21" t="s">
        <v>46</v>
      </c>
      <c r="B36" s="19">
        <v>800</v>
      </c>
      <c r="C36" s="19">
        <v>700</v>
      </c>
      <c r="D36" s="19"/>
      <c r="E36" s="19"/>
    </row>
    <row r="37" spans="1:5" x14ac:dyDescent="0.3">
      <c r="A37" s="21" t="s">
        <v>47</v>
      </c>
      <c r="B37" s="19">
        <v>2369.7027899999998</v>
      </c>
      <c r="C37" s="19">
        <v>299.97708999999998</v>
      </c>
      <c r="D37" s="19">
        <v>190.25308000000001</v>
      </c>
      <c r="E37" s="19"/>
    </row>
    <row r="38" spans="1:5" ht="27.6" x14ac:dyDescent="0.3">
      <c r="A38" s="21" t="s">
        <v>48</v>
      </c>
      <c r="B38" s="19">
        <v>5315.8510999999999</v>
      </c>
      <c r="C38" s="19">
        <v>22.787099999999999</v>
      </c>
      <c r="D38" s="19"/>
      <c r="E38" s="19">
        <v>1000</v>
      </c>
    </row>
    <row r="39" spans="1:5" x14ac:dyDescent="0.3">
      <c r="A39" s="21" t="s">
        <v>49</v>
      </c>
      <c r="B39" s="19">
        <v>2690</v>
      </c>
      <c r="C39" s="19">
        <v>2590</v>
      </c>
      <c r="D39" s="19"/>
      <c r="E39" s="19"/>
    </row>
    <row r="40" spans="1:5" ht="27.6" x14ac:dyDescent="0.3">
      <c r="A40" s="21" t="s">
        <v>50</v>
      </c>
      <c r="B40" s="19">
        <v>79379.097389999995</v>
      </c>
      <c r="C40" s="19"/>
      <c r="D40" s="19"/>
      <c r="E40" s="19">
        <v>16683.396000000001</v>
      </c>
    </row>
    <row r="41" spans="1:5" x14ac:dyDescent="0.3">
      <c r="A41" s="21" t="s">
        <v>51</v>
      </c>
      <c r="B41" s="19">
        <v>18012.220290000001</v>
      </c>
      <c r="C41" s="19"/>
      <c r="D41" s="19">
        <v>100</v>
      </c>
      <c r="E41" s="19"/>
    </row>
    <row r="42" spans="1:5" x14ac:dyDescent="0.3">
      <c r="A42" s="21" t="s">
        <v>52</v>
      </c>
      <c r="B42" s="19">
        <v>25655.664809999998</v>
      </c>
      <c r="C42" s="19"/>
      <c r="D42" s="19"/>
      <c r="E42" s="19">
        <v>60</v>
      </c>
    </row>
    <row r="43" spans="1:5" x14ac:dyDescent="0.3">
      <c r="A43" s="21" t="s">
        <v>53</v>
      </c>
      <c r="B43" s="19">
        <v>16523.870190000001</v>
      </c>
      <c r="C43" s="19">
        <v>312.25853000000001</v>
      </c>
      <c r="D43" s="19"/>
      <c r="E43" s="19">
        <v>-2877.4302899999998</v>
      </c>
    </row>
    <row r="44" spans="1:5" x14ac:dyDescent="0.3">
      <c r="A44" s="21" t="s">
        <v>54</v>
      </c>
      <c r="B44" s="19">
        <v>7647.4627399999999</v>
      </c>
      <c r="C44" s="19"/>
      <c r="D44" s="19"/>
      <c r="E44" s="19">
        <v>7255.1794600000003</v>
      </c>
    </row>
    <row r="45" spans="1:5" x14ac:dyDescent="0.3">
      <c r="A45" s="21" t="s">
        <v>55</v>
      </c>
      <c r="B45" s="19">
        <v>4132.28</v>
      </c>
      <c r="C45" s="19">
        <v>1928</v>
      </c>
      <c r="D45" s="19">
        <v>579.28</v>
      </c>
      <c r="E45" s="19"/>
    </row>
    <row r="46" spans="1:5" ht="27.6" x14ac:dyDescent="0.3">
      <c r="A46" s="21" t="s">
        <v>56</v>
      </c>
      <c r="B46" s="19">
        <v>12168.69918</v>
      </c>
      <c r="C46" s="19">
        <v>4400</v>
      </c>
      <c r="D46" s="19"/>
      <c r="E46" s="19"/>
    </row>
    <row r="47" spans="1:5" x14ac:dyDescent="0.3">
      <c r="A47" s="21" t="s">
        <v>57</v>
      </c>
      <c r="B47" s="19">
        <v>145.72800000000001</v>
      </c>
      <c r="C47" s="19"/>
      <c r="D47" s="19"/>
      <c r="E47" s="19"/>
    </row>
    <row r="48" spans="1:5" x14ac:dyDescent="0.3">
      <c r="A48" s="21" t="s">
        <v>58</v>
      </c>
      <c r="B48" s="19">
        <v>1544.31107</v>
      </c>
      <c r="C48" s="19">
        <v>130</v>
      </c>
      <c r="D48" s="19"/>
      <c r="E48" s="19"/>
    </row>
    <row r="49" spans="1:5" x14ac:dyDescent="0.3">
      <c r="A49" s="21" t="s">
        <v>59</v>
      </c>
      <c r="B49" s="19">
        <v>75.6661</v>
      </c>
      <c r="C49" s="19"/>
      <c r="D49" s="19"/>
      <c r="E49" s="19"/>
    </row>
    <row r="50" spans="1:5" x14ac:dyDescent="0.3">
      <c r="A50" s="21" t="s">
        <v>60</v>
      </c>
      <c r="B50" s="19">
        <v>15.23</v>
      </c>
      <c r="C50" s="19"/>
      <c r="D50" s="19"/>
      <c r="E50" s="19"/>
    </row>
    <row r="51" spans="1:5" ht="27.6" x14ac:dyDescent="0.3">
      <c r="A51" s="21" t="s">
        <v>61</v>
      </c>
      <c r="B51" s="19">
        <v>970.57244000000003</v>
      </c>
      <c r="C51" s="19"/>
      <c r="D51" s="19"/>
      <c r="E51" s="19">
        <v>745.09</v>
      </c>
    </row>
    <row r="52" spans="1:5" x14ac:dyDescent="0.3">
      <c r="A52" s="21" t="s">
        <v>62</v>
      </c>
      <c r="B52" s="19">
        <v>119.08162</v>
      </c>
      <c r="C52" s="19"/>
      <c r="D52" s="19"/>
      <c r="E52" s="19"/>
    </row>
    <row r="53" spans="1:5" x14ac:dyDescent="0.3">
      <c r="A53" s="21" t="s">
        <v>63</v>
      </c>
      <c r="B53" s="19">
        <v>34882.229290000003</v>
      </c>
      <c r="C53" s="19"/>
      <c r="D53" s="19"/>
      <c r="E53" s="19"/>
    </row>
    <row r="54" spans="1:5" x14ac:dyDescent="0.3">
      <c r="A54" s="21" t="s">
        <v>64</v>
      </c>
      <c r="B54" s="19">
        <v>3310</v>
      </c>
      <c r="C54" s="19">
        <v>1900</v>
      </c>
      <c r="D54" s="19">
        <v>600</v>
      </c>
      <c r="E54" s="19"/>
    </row>
    <row r="55" spans="1:5" x14ac:dyDescent="0.3">
      <c r="A55" s="21" t="s">
        <v>65</v>
      </c>
      <c r="B55" s="19">
        <v>1490</v>
      </c>
      <c r="C55" s="19">
        <v>1100</v>
      </c>
      <c r="D55" s="19">
        <v>320</v>
      </c>
      <c r="E55" s="19"/>
    </row>
    <row r="56" spans="1:5" x14ac:dyDescent="0.3">
      <c r="A56" s="21" t="s">
        <v>66</v>
      </c>
      <c r="B56" s="19">
        <v>760.5</v>
      </c>
      <c r="C56" s="19">
        <v>747.5</v>
      </c>
      <c r="D56" s="19"/>
      <c r="E56" s="19"/>
    </row>
    <row r="57" spans="1:5" x14ac:dyDescent="0.3">
      <c r="A57" s="21" t="s">
        <v>67</v>
      </c>
      <c r="B57" s="19">
        <v>45</v>
      </c>
      <c r="C57" s="19">
        <v>45</v>
      </c>
      <c r="D57" s="19"/>
      <c r="E57" s="19"/>
    </row>
    <row r="58" spans="1:5" x14ac:dyDescent="0.3">
      <c r="A58" s="21" t="s">
        <v>68</v>
      </c>
      <c r="B58" s="19">
        <v>912</v>
      </c>
      <c r="C58" s="19">
        <v>460</v>
      </c>
      <c r="D58" s="19">
        <v>250</v>
      </c>
      <c r="E58" s="19"/>
    </row>
    <row r="59" spans="1:5" x14ac:dyDescent="0.3">
      <c r="A59" s="21" t="s">
        <v>69</v>
      </c>
      <c r="B59" s="19">
        <v>80</v>
      </c>
      <c r="C59" s="19"/>
      <c r="D59" s="19"/>
      <c r="E59" s="19"/>
    </row>
    <row r="60" spans="1:5" x14ac:dyDescent="0.3">
      <c r="A60" s="21" t="s">
        <v>70</v>
      </c>
      <c r="B60" s="19">
        <v>453.14164</v>
      </c>
      <c r="C60" s="19"/>
      <c r="D60" s="19"/>
      <c r="E60" s="19"/>
    </row>
    <row r="61" spans="1:5" x14ac:dyDescent="0.3">
      <c r="A61" s="21" t="s">
        <v>71</v>
      </c>
      <c r="B61" s="19">
        <v>287663.74310000002</v>
      </c>
      <c r="C61" s="19">
        <v>645</v>
      </c>
      <c r="D61" s="19">
        <v>30</v>
      </c>
      <c r="E61" s="19"/>
    </row>
    <row r="62" spans="1:5" x14ac:dyDescent="0.3">
      <c r="A62" s="21" t="s">
        <v>72</v>
      </c>
      <c r="B62" s="19">
        <v>2425</v>
      </c>
      <c r="C62" s="19">
        <v>1500</v>
      </c>
      <c r="D62" s="19">
        <v>500</v>
      </c>
      <c r="E62" s="19"/>
    </row>
    <row r="63" spans="1:5" x14ac:dyDescent="0.3">
      <c r="A63" s="21" t="s">
        <v>73</v>
      </c>
      <c r="B63" s="19">
        <v>894.78283999999996</v>
      </c>
      <c r="C63" s="19">
        <v>100</v>
      </c>
      <c r="D63" s="19"/>
      <c r="E63" s="19"/>
    </row>
    <row r="64" spans="1:5" x14ac:dyDescent="0.3">
      <c r="A64" s="21" t="s">
        <v>74</v>
      </c>
      <c r="B64" s="19">
        <v>7491.732</v>
      </c>
      <c r="C64" s="19"/>
      <c r="D64" s="19"/>
      <c r="E64" s="19"/>
    </row>
    <row r="65" spans="1:5" x14ac:dyDescent="0.3">
      <c r="A65" s="21" t="s">
        <v>75</v>
      </c>
      <c r="B65" s="19">
        <v>-605.45788000000005</v>
      </c>
      <c r="C65" s="19">
        <v>2391.5887499999999</v>
      </c>
      <c r="D65" s="19">
        <v>1009.1511</v>
      </c>
      <c r="E65" s="19"/>
    </row>
    <row r="66" spans="1:5" x14ac:dyDescent="0.3">
      <c r="A66" s="21" t="s">
        <v>76</v>
      </c>
      <c r="B66" s="19">
        <v>92.817999999999998</v>
      </c>
      <c r="C66" s="19"/>
      <c r="D66" s="19"/>
      <c r="E66" s="19"/>
    </row>
    <row r="67" spans="1:5" x14ac:dyDescent="0.3">
      <c r="A67" s="21" t="s">
        <v>77</v>
      </c>
      <c r="B67" s="19">
        <v>1159.8029300000001</v>
      </c>
      <c r="C67" s="19">
        <v>68.821349999999995</v>
      </c>
      <c r="D67" s="19"/>
      <c r="E67" s="19"/>
    </row>
    <row r="68" spans="1:5" x14ac:dyDescent="0.3">
      <c r="A68" s="21" t="s">
        <v>78</v>
      </c>
      <c r="B68" s="19">
        <v>224.386</v>
      </c>
      <c r="C68" s="19">
        <v>100</v>
      </c>
      <c r="D68" s="19">
        <v>100</v>
      </c>
      <c r="E68" s="19"/>
    </row>
    <row r="69" spans="1:5" x14ac:dyDescent="0.3">
      <c r="A69" s="23" t="s">
        <v>79</v>
      </c>
      <c r="B69" s="20">
        <v>519744.64030000003</v>
      </c>
      <c r="C69" s="20">
        <v>19584.932820000002</v>
      </c>
      <c r="D69" s="20">
        <v>3722.17218</v>
      </c>
      <c r="E69" s="20">
        <v>22866.23517</v>
      </c>
    </row>
  </sheetData>
  <mergeCells count="31"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1:D31"/>
    <mergeCell ref="A33:A34"/>
    <mergeCell ref="B33:B34"/>
    <mergeCell ref="C33:E3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topLeftCell="A13" zoomScaleNormal="100" zoomScaleSheetLayoutView="100" workbookViewId="0">
      <selection activeCell="B20" sqref="B20"/>
    </sheetView>
  </sheetViews>
  <sheetFormatPr defaultRowHeight="14.4" x14ac:dyDescent="0.3"/>
  <cols>
    <col min="1" max="1" width="38.33203125" customWidth="1"/>
    <col min="2" max="2" width="13.109375" customWidth="1"/>
    <col min="3" max="3" width="13.77734375" customWidth="1"/>
    <col min="4" max="4" width="13.21875" customWidth="1"/>
    <col min="5" max="5" width="13.109375" customWidth="1"/>
    <col min="6" max="6" width="13.44140625" customWidth="1"/>
    <col min="7" max="7" width="13.88671875" customWidth="1"/>
    <col min="8" max="8" width="13.5546875" customWidth="1"/>
    <col min="9" max="9" width="13.77734375" customWidth="1"/>
    <col min="10" max="10" width="12.6640625" customWidth="1"/>
    <col min="11" max="11" width="11" customWidth="1"/>
    <col min="12" max="12" width="14.5546875" customWidth="1"/>
    <col min="13" max="13" width="13.33203125" customWidth="1"/>
    <col min="14" max="14" width="12.88671875" customWidth="1"/>
    <col min="15" max="15" width="13.109375" customWidth="1"/>
    <col min="16" max="16" width="10.6640625" customWidth="1"/>
  </cols>
  <sheetData>
    <row r="1" spans="1:20" s="29" customFormat="1" ht="15.6" x14ac:dyDescent="0.3">
      <c r="A1" s="43" t="s">
        <v>44</v>
      </c>
      <c r="C1" s="30" t="s">
        <v>13</v>
      </c>
    </row>
    <row r="2" spans="1:20" x14ac:dyDescent="0.3">
      <c r="A2" s="38" t="str">
        <f>TEXT(EndData2,"[$-FC19]ДД.ММ.ГГГ")</f>
        <v>25.05.2017</v>
      </c>
      <c r="B2" s="38">
        <f>A2+1</f>
        <v>42881</v>
      </c>
      <c r="C2" s="44" t="str">
        <f>TEXT(B2,"[$-FC19]ДД.ММ.ГГГ")</f>
        <v>26.05.2017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>
        <v>19454.166000000001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19454.166000000001</v>
      </c>
      <c r="Q4" s="27"/>
      <c r="R4" s="27"/>
      <c r="S4" s="27"/>
      <c r="T4" s="27"/>
    </row>
    <row r="5" spans="1:20" ht="27" x14ac:dyDescent="0.3">
      <c r="A5" s="25" t="s">
        <v>32</v>
      </c>
      <c r="B5" s="40">
        <v>32839.33165</v>
      </c>
      <c r="C5" s="40"/>
      <c r="D5" s="40">
        <v>75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32914.33165</v>
      </c>
      <c r="Q5" s="27"/>
      <c r="R5" s="27"/>
      <c r="S5" s="27"/>
      <c r="T5" s="27"/>
    </row>
    <row r="6" spans="1:20" ht="66.599999999999994" x14ac:dyDescent="0.3">
      <c r="A6" s="25" t="s">
        <v>33</v>
      </c>
      <c r="B6" s="40"/>
      <c r="C6" s="40"/>
      <c r="D6" s="40">
        <v>16959.332999999999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16959.332999999999</v>
      </c>
      <c r="Q6" s="27"/>
      <c r="R6" s="27"/>
      <c r="S6" s="27"/>
      <c r="T6" s="27"/>
    </row>
    <row r="7" spans="1:20" ht="93" x14ac:dyDescent="0.3">
      <c r="A7" s="25" t="s">
        <v>34</v>
      </c>
      <c r="B7" s="40">
        <v>53453.427680000001</v>
      </c>
      <c r="C7" s="40">
        <v>427.5</v>
      </c>
      <c r="D7" s="40">
        <v>82.4</v>
      </c>
      <c r="E7" s="40"/>
      <c r="F7" s="40">
        <v>90</v>
      </c>
      <c r="G7" s="40"/>
      <c r="H7" s="40"/>
      <c r="I7" s="40"/>
      <c r="J7" s="40">
        <v>103.8</v>
      </c>
      <c r="K7" s="40"/>
      <c r="L7" s="40"/>
      <c r="M7" s="40"/>
      <c r="N7" s="40">
        <v>36</v>
      </c>
      <c r="O7" s="40"/>
      <c r="P7" s="26">
        <v>54193.127679999998</v>
      </c>
      <c r="Q7" s="27"/>
      <c r="R7" s="27"/>
      <c r="S7" s="27"/>
      <c r="T7" s="27"/>
    </row>
    <row r="8" spans="1:20" ht="53.4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>
        <v>165.9</v>
      </c>
      <c r="J8" s="40"/>
      <c r="K8" s="40"/>
      <c r="L8" s="40"/>
      <c r="M8" s="40"/>
      <c r="N8" s="40"/>
      <c r="O8" s="40"/>
      <c r="P8" s="26">
        <v>165.9</v>
      </c>
      <c r="Q8" s="27"/>
      <c r="R8" s="27"/>
      <c r="S8" s="27"/>
      <c r="T8" s="27"/>
    </row>
    <row r="9" spans="1:20" ht="159" x14ac:dyDescent="0.3">
      <c r="A9" s="25" t="s">
        <v>36</v>
      </c>
      <c r="B9" s="40"/>
      <c r="C9" s="40"/>
      <c r="D9" s="40"/>
      <c r="E9" s="40"/>
      <c r="F9" s="40"/>
      <c r="G9" s="40"/>
      <c r="H9" s="40">
        <v>-149.976</v>
      </c>
      <c r="I9" s="40"/>
      <c r="J9" s="40"/>
      <c r="K9" s="40"/>
      <c r="L9" s="40"/>
      <c r="M9" s="40"/>
      <c r="N9" s="40"/>
      <c r="O9" s="40"/>
      <c r="P9" s="26">
        <v>-149.976</v>
      </c>
      <c r="Q9" s="27"/>
      <c r="R9" s="27"/>
      <c r="S9" s="27"/>
      <c r="T9" s="27"/>
    </row>
    <row r="10" spans="1:20" ht="119.4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>
        <v>36</v>
      </c>
      <c r="J10" s="40"/>
      <c r="K10" s="40"/>
      <c r="L10" s="40"/>
      <c r="M10" s="40"/>
      <c r="N10" s="40"/>
      <c r="O10" s="40"/>
      <c r="P10" s="26">
        <v>36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/>
      <c r="C11" s="40">
        <v>409.23500000000001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409.23500000000001</v>
      </c>
      <c r="Q11" s="27"/>
      <c r="R11" s="27"/>
      <c r="S11" s="27"/>
      <c r="T11" s="27"/>
    </row>
    <row r="12" spans="1:20" ht="53.4" x14ac:dyDescent="0.3">
      <c r="A12" s="25" t="s">
        <v>39</v>
      </c>
      <c r="B12" s="40"/>
      <c r="C12" s="40">
        <v>2300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2300</v>
      </c>
      <c r="Q12" s="27"/>
      <c r="R12" s="27"/>
      <c r="S12" s="27"/>
      <c r="T12" s="27"/>
    </row>
    <row r="13" spans="1:20" ht="53.4" x14ac:dyDescent="0.3">
      <c r="A13" s="25" t="s">
        <v>40</v>
      </c>
      <c r="B13" s="40"/>
      <c r="C13" s="40"/>
      <c r="D13" s="40">
        <v>2178.40263</v>
      </c>
      <c r="E13" s="40"/>
      <c r="F13" s="40"/>
      <c r="G13" s="40">
        <v>1650</v>
      </c>
      <c r="H13" s="40"/>
      <c r="I13" s="40">
        <v>1050</v>
      </c>
      <c r="J13" s="40"/>
      <c r="K13" s="40"/>
      <c r="L13" s="40"/>
      <c r="M13" s="40"/>
      <c r="N13" s="40"/>
      <c r="O13" s="40">
        <v>3160.1236800000001</v>
      </c>
      <c r="P13" s="26">
        <v>8038.5263100000002</v>
      </c>
      <c r="Q13" s="27"/>
      <c r="R13" s="27"/>
      <c r="S13" s="27"/>
      <c r="T13" s="27"/>
    </row>
    <row r="14" spans="1:20" ht="40.200000000000003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>
        <v>187.6</v>
      </c>
      <c r="K14" s="40"/>
      <c r="L14" s="40"/>
      <c r="M14" s="40"/>
      <c r="N14" s="40"/>
      <c r="O14" s="40"/>
      <c r="P14" s="26">
        <v>187.6</v>
      </c>
      <c r="Q14" s="27"/>
      <c r="R14" s="27"/>
      <c r="S14" s="27"/>
      <c r="T14" s="27"/>
    </row>
    <row r="15" spans="1:20" x14ac:dyDescent="0.3">
      <c r="A15" s="25" t="s">
        <v>42</v>
      </c>
      <c r="B15" s="40"/>
      <c r="C15" s="40">
        <v>-50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-50</v>
      </c>
      <c r="Q15" s="27"/>
      <c r="R15" s="27"/>
      <c r="S15" s="27"/>
      <c r="T15" s="27"/>
    </row>
    <row r="16" spans="1:20" x14ac:dyDescent="0.3">
      <c r="A16" s="33" t="s">
        <v>43</v>
      </c>
      <c r="B16" s="41">
        <v>86292.759330000001</v>
      </c>
      <c r="C16" s="41">
        <v>3086.7350000000001</v>
      </c>
      <c r="D16" s="41">
        <v>38749.301630000002</v>
      </c>
      <c r="E16" s="41"/>
      <c r="F16" s="41">
        <v>90</v>
      </c>
      <c r="G16" s="41">
        <v>1650</v>
      </c>
      <c r="H16" s="41">
        <v>-149.976</v>
      </c>
      <c r="I16" s="41">
        <v>1251.9000000000001</v>
      </c>
      <c r="J16" s="41">
        <v>291.39999999999998</v>
      </c>
      <c r="K16" s="41"/>
      <c r="L16" s="41"/>
      <c r="M16" s="41"/>
      <c r="N16" s="41">
        <v>36</v>
      </c>
      <c r="O16" s="41">
        <v>3160.1236800000001</v>
      </c>
      <c r="P16" s="26">
        <v>134458.24364</v>
      </c>
      <c r="Q16" s="34"/>
      <c r="R16" s="34"/>
      <c r="S16" s="34"/>
      <c r="T16" s="34"/>
    </row>
    <row r="18" spans="1:2" x14ac:dyDescent="0.3">
      <c r="A18" s="37" t="s">
        <v>30</v>
      </c>
      <c r="B18" s="36">
        <f>Учреждения!B69+'Муниципальные районы'!P16</f>
        <v>654202.88394000009</v>
      </c>
    </row>
    <row r="19" spans="1:2" ht="32.25" customHeight="1" x14ac:dyDescent="0.3">
      <c r="A19" s="37" t="str">
        <f>CONCATENATE("Остатки бюджетных средств на ",C2,"г.")</f>
        <v>Остатки бюджетных средств на 26.05.2017г.</v>
      </c>
      <c r="B19" s="36">
        <f>1694639</f>
        <v>1694639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2017-05-30T03:47:10Z</dcterms:modified>
</cp:coreProperties>
</file>