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68" windowWidth="14808" windowHeight="7956"/>
  </bookViews>
  <sheets>
    <sheet name="Учреждения" sheetId="1" r:id="rId1"/>
    <sheet name="Муниципальные районы" sheetId="2" r:id="rId2"/>
  </sheets>
  <definedNames>
    <definedName name="EndData">Учреждения!$F$5</definedName>
    <definedName name="EndData1">Учреждения!$F$2</definedName>
    <definedName name="EndData2">'Муниципальные районы'!$A$1</definedName>
    <definedName name="StartData">Учреждения!$F$4</definedName>
    <definedName name="StartData1">Учреждения!$F$1</definedName>
    <definedName name="_xlnm.Print_Titles" localSheetId="1">'Муниципальные районы'!$1:$3</definedName>
    <definedName name="_xlnm.Print_Titles" localSheetId="0">Учреждения!$36:$37</definedName>
    <definedName name="_xlnm.Print_Area" localSheetId="1">'Муниципальные районы'!$A$1:$P$22</definedName>
    <definedName name="_xlnm.Print_Area" localSheetId="0">Учреждения!$A$1:$E$81</definedName>
  </definedNames>
  <calcPr calcId="162913" refMode="R1C1"/>
</workbook>
</file>

<file path=xl/calcChain.xml><?xml version="1.0" encoding="utf-8"?>
<calcChain xmlns="http://schemas.openxmlformats.org/spreadsheetml/2006/main">
  <c r="B79" i="1" l="1"/>
  <c r="B20" i="2" s="1"/>
  <c r="E34" i="1" s="1"/>
  <c r="E8" i="1" s="1"/>
  <c r="E9" i="1"/>
  <c r="E18" i="1"/>
  <c r="E33" i="1"/>
  <c r="E32" i="1"/>
  <c r="E17" i="1"/>
  <c r="E31" i="1"/>
  <c r="E16" i="1"/>
  <c r="E30" i="1"/>
  <c r="E29" i="1"/>
  <c r="E11" i="1"/>
  <c r="E25" i="1"/>
  <c r="E28" i="1"/>
  <c r="E14" i="1"/>
  <c r="E13" i="1"/>
  <c r="E21" i="1"/>
  <c r="E20" i="1"/>
  <c r="E27" i="1"/>
  <c r="E26" i="1"/>
  <c r="E24" i="1"/>
  <c r="E23" i="1"/>
  <c r="E22" i="1"/>
  <c r="E19" i="1"/>
  <c r="E15" i="1"/>
  <c r="E12" i="1"/>
  <c r="E10" i="1"/>
  <c r="B21" i="2"/>
  <c r="A2" i="2" l="1"/>
  <c r="B2" i="2" s="1"/>
  <c r="C2" i="2" s="1"/>
  <c r="A21" i="2" s="1"/>
  <c r="H1" i="1" l="1"/>
  <c r="A5" i="1" s="1"/>
  <c r="H2" i="1"/>
  <c r="G1" i="1"/>
  <c r="G2" i="1"/>
  <c r="A2" i="1" l="1"/>
</calcChain>
</file>

<file path=xl/sharedStrings.xml><?xml version="1.0" encoding="utf-8"?>
<sst xmlns="http://schemas.openxmlformats.org/spreadsheetml/2006/main" count="115" uniqueCount="114">
  <si>
    <t xml:space="preserve"> Справка о доходах и расходах краевого бюджета</t>
  </si>
  <si>
    <t>тыс.рублей</t>
  </si>
  <si>
    <t>Доходы</t>
  </si>
  <si>
    <t>Собственные доходы</t>
  </si>
  <si>
    <t>Финансовая помощь из федерального бюджета - всего, в том числе:</t>
  </si>
  <si>
    <t>Всего доходов</t>
  </si>
  <si>
    <t>Всего</t>
  </si>
  <si>
    <t xml:space="preserve">в том числе: </t>
  </si>
  <si>
    <t>Оплата труда</t>
  </si>
  <si>
    <t>Начисления на выплаты по оплате труда</t>
  </si>
  <si>
    <t>Меры социальной поддержки отдельных категорий граждан</t>
  </si>
  <si>
    <t>Итого</t>
  </si>
  <si>
    <t>тыс. рублей</t>
  </si>
  <si>
    <t xml:space="preserve">Дотации, субвенции, субсидии и иные межбюджетные трансферты бюджетам муниципальных районов (городских округов) </t>
  </si>
  <si>
    <t>Расходы бюджетополучателей, финансируемые из краевого бюджета</t>
  </si>
  <si>
    <t>Наименование направления  целевой статьи</t>
  </si>
  <si>
    <t>Петропавловск-Камчатский городской округ</t>
  </si>
  <si>
    <t>Елизовский муниципальный район</t>
  </si>
  <si>
    <t>Усть-Камчатский муниципальный район</t>
  </si>
  <si>
    <t>Усть-Большерецкий муниципальный район</t>
  </si>
  <si>
    <t>Соболевский муниципальный район</t>
  </si>
  <si>
    <t>Мильковский муниципальный район</t>
  </si>
  <si>
    <t>Быстринский муниципальный район</t>
  </si>
  <si>
    <t>Алеутский муниципальный район</t>
  </si>
  <si>
    <t>Вилючинский городской округ</t>
  </si>
  <si>
    <t>Городской округ "поселок Палана"</t>
  </si>
  <si>
    <t>Олюторский муниципальный район</t>
  </si>
  <si>
    <t>Карагинский  муниципальный  район</t>
  </si>
  <si>
    <t>Тигильский  муниципальный  район</t>
  </si>
  <si>
    <t>Пенжинский  муниципальный  район</t>
  </si>
  <si>
    <t>Всего расход:</t>
  </si>
  <si>
    <t>Дотации на поддержку мер по обеспечению сбалансированности бюджетов</t>
  </si>
  <si>
    <t>Субсидии местным бюджетам на реализацию мероприятий соответствующей подпрограммы соответствующей государственной программы Камчатского края (за исключением инвестиционных мероприятий и субсидий, которым присвоены отдельные коды)</t>
  </si>
  <si>
    <t>Субсидии местным бюджетам на реализацию инвестиционных  мероприятий соответствующей подпрограммы соответствующей государственной программы Камчатского края</t>
  </si>
  <si>
    <t>Субвенции для осуществления  государственных полномочий Камчатского края по образованию и организации деятельности комиссий по делам несовершеннолетних и защите их прав муниципальных районов и городских округов в Камчатском крае</t>
  </si>
  <si>
    <t>Субвенции для осуществления государственных полномочий по опеке и попечительству в Камчатском крае в части расходов на содержание специалистов, осуществляющих деятельность по опеке и попечительству</t>
  </si>
  <si>
    <t>Субвенции для осуществления  государственных полномочий по опеке и попечительству в Камчатском крае в части социальной поддержки детей-сирот и детей, оставшихся без попечения родителей, переданных под опеку или попечительство (за исключением детей-сирот и детей, оставшихся без попечения родителей, переданных под опеку или попечительство, обучающихся в федеральных образовательных организациях), на предоставление дополнительной меры социальной поддержки по содержанию отдельных лиц из числа детей-сирот и детей, оставшихся без попечения родителей, обучающихся в общеобразовательных организациях и ранее находившихся под попечительством, попечителям которых выплачивались денежные средства на их содержание, на выплату ежемесячного вознаграждения приемным родителям, на организацию подготовки лиц, желающих принять на воспитание в свою семью ребенка, оставшегося без попечения родителей</t>
  </si>
  <si>
    <t>Субвенции для осуществления  государственных полномочий  Камчатского края по выплате компенсации части платы, взимаемой с родителей (законных представителей) за присмотр и уход за детьми в образовательных организациях в Камчатском крае, реализующих образовательную программу дошкольного образования</t>
  </si>
  <si>
    <t>Иные межбюджетные трансферты на  поддержку экономического и социального развития коренных малочисленных народов Севера, Сибири и Дальнего Востока Российской Федерации</t>
  </si>
  <si>
    <t>Субвенции для осуществления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t>
  </si>
  <si>
    <t>Субвенции на осуществление  государственных полномочий Камчатского края по организации проведения мероприятий по отлову и содержанию безнадзорных животных в Камчатском крае</t>
  </si>
  <si>
    <t>Субвенции для осуществления отдельных государственных полномочий Камчатского края по осуществлению регионального государственного жилищного надзора в отношении юридических лиц, индивидуальных предпринимателей и граждан и по проведению проверок при осуществлении лицензионного контроля в отношении юридических лиц, индивидуальных предпринимателей, осуществляющих деятельность по управлению многоквартирными домами на основании лицензии</t>
  </si>
  <si>
    <t>Иные межбюджетные трансферты на выполнение работ по благоустройству территорий, на которых располагаются объекты социальной инфраструктуры</t>
  </si>
  <si>
    <t>Расходы, связанные с особым режимом безопасного функционирования закрытых административно-территориальных образований</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</si>
  <si>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</si>
  <si>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Всего:</t>
  </si>
  <si>
    <t>16.11.2017</t>
  </si>
  <si>
    <t>Законодательное Собрание Камчатского края</t>
  </si>
  <si>
    <t>Контрольно-счетная палата Камчатского края</t>
  </si>
  <si>
    <t>Аппарат Губернатора и Правительства Камчатского края</t>
  </si>
  <si>
    <t>Министерство сельского хозяйства, пищевой и перерабатывающей промышленности Камчатского края</t>
  </si>
  <si>
    <t>Министерство природных ресурсов и экологии Камчатского края</t>
  </si>
  <si>
    <t>Министерство рыбного хозяйства Камчатского края</t>
  </si>
  <si>
    <t>Министерство жилищно-коммунального хозяйства и энергетики Камчатского края</t>
  </si>
  <si>
    <t>Министерство финансов Камчатского края</t>
  </si>
  <si>
    <t>Министерство строительства Камчатского края</t>
  </si>
  <si>
    <t>Министерство образования и молодежной политики Камчатского края</t>
  </si>
  <si>
    <t>Министерство здравоохранения Камчатского края</t>
  </si>
  <si>
    <t>Министерство социального развития и труда Камчатского края</t>
  </si>
  <si>
    <t>Министерство культуры Камчатского края</t>
  </si>
  <si>
    <t>Министерство специальных программ и по делам казачества Камчатского края</t>
  </si>
  <si>
    <t>Агентство по информатизации и связи Камчатского края</t>
  </si>
  <si>
    <t>Министерство имущественных и земельных отношений Камчатского края</t>
  </si>
  <si>
    <t>Агентство записи актов гражданского состояния Камчатского края</t>
  </si>
  <si>
    <t>Агентство по делам архивов Камчатского края</t>
  </si>
  <si>
    <t>Агентство по занятости населения и миграционной политике Камчатского края</t>
  </si>
  <si>
    <t>Агентство по ветеринарии Камчатского края</t>
  </si>
  <si>
    <t>Министерство транспорта и дорожного строительства Камчатского края</t>
  </si>
  <si>
    <t>Агентство по обеспечению деятельности мировых судей Камчатского края</t>
  </si>
  <si>
    <t>Региональная служба по тарифам и ценам Камчатского края</t>
  </si>
  <si>
    <t>Инспекция государственного технического надзора Камчатского края</t>
  </si>
  <si>
    <t>Государственная жилищная инспекция Камчатского края</t>
  </si>
  <si>
    <t>Инспекция государственного экологического надзора Камчатского края</t>
  </si>
  <si>
    <t>Избирательная комиссия Камчатского края</t>
  </si>
  <si>
    <t>Министерство экономического развития и торговли Камчатского края</t>
  </si>
  <si>
    <t>Петропавловск-Камчатская городская территориальная избирательная комиссия</t>
  </si>
  <si>
    <t>Палата Уполномоченных в Камчатском крае</t>
  </si>
  <si>
    <t>Агентство по внутренней политике Камчатского края</t>
  </si>
  <si>
    <t>Министерство спорта Камчатского края</t>
  </si>
  <si>
    <t>Агентство лесного хозяйства и охраны животного мира Камчатского края</t>
  </si>
  <si>
    <t>Агентство по туризму и внешним связям Камчатского края</t>
  </si>
  <si>
    <t>администрация Корякского округа</t>
  </si>
  <si>
    <t>Министерство территориального развития Камчатского края</t>
  </si>
  <si>
    <t>Агентство инвестиций и предпринимательства Камчатского края</t>
  </si>
  <si>
    <t>Агентство по обращению с отходами Камчатского края</t>
  </si>
  <si>
    <t>Служба охраны объектов культурного наследия Камчатского края</t>
  </si>
  <si>
    <t>Агентство приоритетных проектов развития Камчатского края</t>
  </si>
  <si>
    <t>ИТОГО</t>
  </si>
  <si>
    <t>10.11.2017</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</si>
  <si>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</si>
  <si>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Единая субвенция бюджетам субъектов Российской Федерации и бюджету г. Байконура</t>
  </si>
  <si>
    <t>Субсидии бюджетам субъектов Российской Федерации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</si>
  <si>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</si>
  <si>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</si>
  <si>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</si>
  <si>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Межбюджетные трансферты, передаваемые бюджетам субъектов Российской Федерации на выплату региональной доплаты к пенсии</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</si>
  <si>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</si>
  <si>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</si>
  <si>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</si>
  <si>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</si>
  <si>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 </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</si>
  <si>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</si>
  <si>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Субсидии бюджетам субъектов Российской Федерации на ежемесячную денежную выплату, назначаемую в случае рождения третьего ребенка или последующих детей до достижения ребенком возраста трех лет</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</si>
  <si>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</si>
  <si>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Субсидии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</si>
  <si>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</si>
  <si>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 </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</si>
  <si>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</si>
  <si>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</si>
  <si>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</si>
  <si>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</si>
  <si>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</si>
  <si>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</si>
  <si>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Погашение бюджетного кредита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</si>
</sst>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0" x14ac:knownFonts="1">
    <font>
      <sz val="11"/>
      <color theme="1"/>
      <name val="Calibri"/>
      <family val="2"/>
      <scheme val="minor"/>
    </font>
    <font>
      <b/>
      <sz val="12"/>
      <name val="Times New Roman"/>
      <family val="1"/>
      <charset val="204"/>
    </font>
    <font>
      <b/>
      <sz val="11"/>
      <name val="Times New Roman"/>
      <family val="1"/>
      <charset val="204"/>
    </font>
    <font>
      <sz val="11"/>
      <name val="Times New Roman"/>
      <family val="1"/>
      <charset val="204"/>
    </font>
    <font>
      <sz val="9"/>
      <name val="Times New Roman"/>
      <family val="1"/>
      <charset val="204"/>
    </font>
    <font>
      <b/>
      <sz val="10"/>
      <name val="Times New Roman"/>
      <family val="1"/>
      <charset val="204"/>
    </font>
    <font>
      <sz val="10"/>
      <name val="Times New Roman"/>
      <family val="1"/>
      <charset val="204"/>
    </font>
    <font>
      <b/>
      <sz val="10"/>
      <name val="Times New Roman"/>
      <family val="1"/>
    </font>
    <font>
      <sz val="10"/>
      <color theme="1"/>
      <name val="Calibri"/>
      <family val="2"/>
      <scheme val="minor"/>
    </font>
    <font>
      <sz val="11"/>
      <color theme="1"/>
      <name val="Times New Roman"/>
      <family val="1"/>
    </font>
    <font>
      <sz val="10"/>
      <name val="Times New Roman"/>
      <family val="1"/>
    </font>
    <font>
      <sz val="12"/>
      <color theme="1"/>
      <name val="Times New Roman"/>
      <family val="1"/>
    </font>
    <font>
      <b/>
      <sz val="12"/>
      <name val="Times New Roman"/>
      <family val="1"/>
    </font>
    <font>
      <sz val="11"/>
      <color theme="0" tint="-0.34998626667073579"/>
      <name val="Calibri"/>
      <family val="2"/>
      <scheme val="minor"/>
    </font>
    <font>
      <b/>
      <sz val="11"/>
      <color theme="1"/>
      <name val="Times New Roman"/>
      <family val="1"/>
      <charset val="204"/>
    </font>
    <font>
      <b/>
      <sz val="11"/>
      <color theme="1"/>
      <name val="Calibri"/>
      <family val="2"/>
      <charset val="204"/>
      <scheme val="minor"/>
    </font>
    <font>
      <sz val="12"/>
      <color theme="0"/>
      <name val="Times New Roman"/>
      <family val="1"/>
    </font>
    <font>
      <sz val="11"/>
      <color theme="0"/>
      <name val="Calibri"/>
      <family val="2"/>
      <scheme val="minor"/>
    </font>
    <font>
      <b/>
      <sz val="9"/>
      <color theme="0"/>
      <name val="Times New Roman"/>
      <family val="1"/>
      <charset val="204"/>
    </font>
    <font>
      <b/>
      <sz val="11"/>
      <color theme="1"/>
      <name val="Calibri"/>
      <family val="2"/>
      <scheme val="minor"/>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6">
    <xf numFmtId="0" fontId="0" fillId="0" borderId="0" xfId="0"/>
    <xf numFmtId="0" fontId="2" fillId="0" borderId="0" xfId="0" applyFont="1" applyAlignment="1">
      <alignment wrapText="1"/>
    </xf>
    <xf numFmtId="0" fontId="2" fillId="0" borderId="0" xfId="0" applyFont="1" applyAlignment="1">
      <alignment horizontal="center" wrapText="1"/>
    </xf>
    <xf numFmtId="0" fontId="3" fillId="0" borderId="0" xfId="0" applyFont="1" applyAlignment="1">
      <alignment wrapText="1"/>
    </xf>
    <xf numFmtId="0" fontId="3" fillId="0" borderId="0" xfId="0" applyFont="1" applyBorder="1" applyAlignment="1"/>
    <xf numFmtId="0" fontId="3" fillId="0" borderId="0" xfId="0" applyFont="1"/>
    <xf numFmtId="0" fontId="3" fillId="0" borderId="0" xfId="0" applyFont="1" applyBorder="1"/>
    <xf numFmtId="0" fontId="4" fillId="0" borderId="0" xfId="0" applyFont="1" applyBorder="1" applyAlignment="1">
      <alignment horizontal="right"/>
    </xf>
    <xf numFmtId="164" fontId="5" fillId="2" borderId="4" xfId="0" applyNumberFormat="1" applyFont="1" applyFill="1" applyBorder="1" applyAlignment="1"/>
    <xf numFmtId="164" fontId="3" fillId="0" borderId="4" xfId="0" applyNumberFormat="1" applyFont="1" applyFill="1" applyBorder="1" applyAlignment="1">
      <alignment horizontal="right" wrapText="1"/>
    </xf>
    <xf numFmtId="0" fontId="3" fillId="0" borderId="0" xfId="0" applyFont="1" applyFill="1" applyBorder="1" applyAlignment="1">
      <alignment wrapText="1"/>
    </xf>
    <xf numFmtId="0" fontId="3" fillId="0" borderId="0" xfId="0" applyFont="1" applyBorder="1" applyAlignment="1">
      <alignment wrapText="1"/>
    </xf>
    <xf numFmtId="164" fontId="3" fillId="0" borderId="0" xfId="0" applyNumberFormat="1" applyFont="1" applyFill="1" applyBorder="1" applyAlignment="1">
      <alignment horizontal="right" wrapText="1"/>
    </xf>
    <xf numFmtId="164" fontId="2" fillId="0" borderId="4" xfId="0" applyNumberFormat="1" applyFont="1" applyFill="1" applyBorder="1" applyAlignment="1">
      <alignment horizontal="right" wrapText="1"/>
    </xf>
    <xf numFmtId="164" fontId="3" fillId="0" borderId="4" xfId="0" applyNumberFormat="1" applyFont="1" applyFill="1" applyBorder="1" applyAlignment="1">
      <alignment horizontal="right" vertical="center" wrapText="1"/>
    </xf>
    <xf numFmtId="0" fontId="2" fillId="0" borderId="0" xfId="0" applyFont="1" applyFill="1" applyBorder="1" applyAlignment="1">
      <alignment wrapText="1"/>
    </xf>
    <xf numFmtId="0" fontId="2" fillId="0" borderId="0" xfId="0" applyFont="1" applyFill="1" applyBorder="1" applyAlignment="1">
      <alignment horizontal="left" wrapText="1"/>
    </xf>
    <xf numFmtId="0" fontId="3" fillId="0" borderId="0" xfId="0" applyFont="1" applyFill="1" applyBorder="1"/>
    <xf numFmtId="0" fontId="3" fillId="0" borderId="4" xfId="0" applyFont="1" applyFill="1" applyBorder="1" applyAlignment="1">
      <alignment horizontal="center" vertical="top" wrapText="1"/>
    </xf>
    <xf numFmtId="164" fontId="3" fillId="0" borderId="4" xfId="0" applyNumberFormat="1" applyFont="1" applyBorder="1" applyAlignment="1">
      <alignment horizontal="left" vertical="center" wrapText="1"/>
    </xf>
    <xf numFmtId="164" fontId="3" fillId="0" borderId="4" xfId="0" applyNumberFormat="1" applyFont="1" applyBorder="1" applyAlignment="1">
      <alignment horizontal="right" vertical="center" wrapText="1"/>
    </xf>
    <xf numFmtId="164" fontId="2" fillId="0" borderId="4" xfId="0" applyNumberFormat="1" applyFont="1" applyBorder="1" applyAlignment="1">
      <alignment horizontal="right" vertical="center" wrapText="1"/>
    </xf>
    <xf numFmtId="14" fontId="0" fillId="0" borderId="0" xfId="0" applyNumberFormat="1"/>
    <xf numFmtId="164" fontId="7" fillId="2" borderId="4" xfId="0" applyNumberFormat="1" applyFont="1" applyFill="1" applyBorder="1" applyAlignment="1">
      <alignment horizontal="center" vertical="center" wrapText="1"/>
    </xf>
    <xf numFmtId="49" fontId="6" fillId="2" borderId="4" xfId="0" applyNumberFormat="1" applyFont="1" applyFill="1" applyBorder="1" applyAlignment="1">
      <alignment horizontal="left" wrapText="1"/>
    </xf>
    <xf numFmtId="164" fontId="7" fillId="2" borderId="4" xfId="0" applyNumberFormat="1" applyFont="1" applyFill="1" applyBorder="1" applyAlignment="1">
      <alignment horizontal="right" vertical="center" wrapText="1"/>
    </xf>
    <xf numFmtId="0" fontId="8" fillId="0" borderId="0" xfId="0" applyFont="1"/>
    <xf numFmtId="0" fontId="9" fillId="0" borderId="0" xfId="0" applyFont="1"/>
    <xf numFmtId="0" fontId="11" fillId="0" borderId="0" xfId="0" applyFont="1"/>
    <xf numFmtId="0" fontId="12" fillId="2" borderId="0" xfId="0" applyFont="1" applyFill="1" applyBorder="1" applyAlignment="1"/>
    <xf numFmtId="0" fontId="13" fillId="0" borderId="0" xfId="0" applyNumberFormat="1" applyFont="1"/>
    <xf numFmtId="0" fontId="13" fillId="0" borderId="0" xfId="0" applyFont="1"/>
    <xf numFmtId="0" fontId="14" fillId="0" borderId="4" xfId="0" applyFont="1" applyBorder="1" applyAlignment="1">
      <alignment horizontal="center" vertical="center" wrapText="1"/>
    </xf>
    <xf numFmtId="164" fontId="15" fillId="0" borderId="4" xfId="0" applyNumberFormat="1" applyFont="1" applyBorder="1"/>
    <xf numFmtId="0" fontId="15" fillId="0" borderId="4" xfId="0" applyFont="1" applyBorder="1" applyAlignment="1">
      <alignment wrapText="1"/>
    </xf>
    <xf numFmtId="0" fontId="17" fillId="0" borderId="0" xfId="0" applyFont="1"/>
    <xf numFmtId="164" fontId="10" fillId="2" borderId="4" xfId="0" applyNumberFormat="1" applyFont="1" applyFill="1" applyBorder="1" applyAlignment="1">
      <alignment vertical="center" wrapText="1"/>
    </xf>
    <xf numFmtId="164" fontId="3" fillId="2" borderId="4" xfId="0" applyNumberFormat="1" applyFont="1" applyFill="1" applyBorder="1" applyAlignment="1">
      <alignment horizontal="right" wrapText="1"/>
    </xf>
    <xf numFmtId="164" fontId="10" fillId="2" borderId="4" xfId="0" applyNumberFormat="1" applyFont="1" applyFill="1" applyBorder="1" applyAlignment="1">
      <alignment horizontal="center" vertical="center" wrapText="1"/>
    </xf>
    <xf numFmtId="14" fontId="16" fillId="0" borderId="0" xfId="0" applyNumberFormat="1" applyFont="1"/>
    <xf numFmtId="0" fontId="18" fillId="2" borderId="0" xfId="0" applyFont="1" applyFill="1" applyBorder="1" applyAlignment="1"/>
    <xf numFmtId="164" fontId="2" fillId="0" borderId="4" xfId="0" applyNumberFormat="1" applyFont="1" applyBorder="1" applyAlignment="1">
      <alignment horizontal="left" vertical="center" wrapText="1"/>
    </xf>
    <xf numFmtId="0" fontId="19" fillId="0" borderId="0" xfId="0" applyFont="1"/>
    <xf numFmtId="0" fontId="3" fillId="0" borderId="4" xfId="0" applyFont="1" applyBorder="1" applyAlignment="1">
      <alignment horizontal="left" wrapText="1"/>
    </xf>
    <xf numFmtId="0" fontId="3" fillId="0" borderId="4" xfId="0" applyFont="1" applyBorder="1" applyAlignment="1">
      <alignment horizontal="left"/>
    </xf>
    <xf numFmtId="0" fontId="1" fillId="0" borderId="0" xfId="0" applyFont="1" applyAlignment="1">
      <alignment horizontal="center" wrapText="1"/>
    </xf>
    <xf numFmtId="0" fontId="2" fillId="0" borderId="1" xfId="0" applyNumberFormat="1" applyFont="1" applyFill="1" applyBorder="1" applyAlignment="1">
      <alignment horizontal="left" wrapText="1"/>
    </xf>
    <xf numFmtId="0" fontId="2" fillId="0" borderId="2" xfId="0" applyNumberFormat="1" applyFont="1" applyFill="1" applyBorder="1" applyAlignment="1">
      <alignment horizontal="left" wrapText="1"/>
    </xf>
    <xf numFmtId="0" fontId="2" fillId="0" borderId="3" xfId="0" applyNumberFormat="1" applyFont="1" applyFill="1" applyBorder="1" applyAlignment="1">
      <alignment horizontal="left" wrapText="1"/>
    </xf>
    <xf numFmtId="164" fontId="2" fillId="0" borderId="4" xfId="0" applyNumberFormat="1" applyFont="1" applyFill="1" applyBorder="1" applyAlignment="1">
      <alignment horizontal="left" wrapText="1"/>
    </xf>
    <xf numFmtId="0" fontId="3" fillId="0" borderId="4" xfId="0" applyFont="1" applyFill="1" applyBorder="1" applyAlignment="1">
      <alignment horizontal="left"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165" fontId="2" fillId="0" borderId="4" xfId="0" applyNumberFormat="1" applyFont="1" applyFill="1" applyBorder="1" applyAlignment="1">
      <alignment horizontal="center" vertical="center"/>
    </xf>
    <xf numFmtId="165" fontId="2" fillId="0" borderId="4" xfId="0" applyNumberFormat="1" applyFont="1" applyFill="1" applyBorder="1" applyAlignment="1">
      <alignment horizontal="left" vertical="center" wrapText="1"/>
    </xf>
    <xf numFmtId="0" fontId="2" fillId="0" borderId="4" xfId="0" applyFont="1" applyFill="1" applyBorder="1" applyAlignment="1">
      <alignment horizontal="left"/>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tabSelected="1" view="pageBreakPreview" zoomScaleNormal="100" zoomScaleSheetLayoutView="100" workbookViewId="0">
      <selection activeCell="B80" sqref="B80"/>
    </sheetView>
  </sheetViews>
  <sheetFormatPr defaultRowHeight="14.4" x14ac:dyDescent="0.3"/>
  <cols>
    <col min="1" max="1" width="69.33203125" customWidth="1"/>
    <col min="2" max="2" width="13.88671875" customWidth="1"/>
    <col min="3" max="4" width="14.44140625" customWidth="1"/>
    <col min="5" max="5" width="12.44140625" customWidth="1"/>
    <col min="6" max="6" width="12.5546875" customWidth="1"/>
    <col min="7" max="7" width="16" bestFit="1" customWidth="1"/>
    <col min="9" max="9" width="10.109375" bestFit="1" customWidth="1"/>
  </cols>
  <sheetData>
    <row r="1" spans="1:9" ht="15.6" x14ac:dyDescent="0.3">
      <c r="A1" s="45" t="s">
        <v>0</v>
      </c>
      <c r="B1" s="45"/>
      <c r="C1" s="45"/>
      <c r="D1" s="45"/>
      <c r="E1" s="45"/>
      <c r="F1" s="30" t="s">
        <v>88</v>
      </c>
      <c r="G1" s="31" t="str">
        <f>TEXT(F1,"[$-FC19]ДД ММММ")</f>
        <v>10 ноября</v>
      </c>
      <c r="H1" s="31" t="str">
        <f>TEXT(F1,"[$-FC19]ДД.ММ.ГГГ \г")</f>
        <v>10.11.2017 г</v>
      </c>
    </row>
    <row r="2" spans="1:9" ht="15.6" x14ac:dyDescent="0.3">
      <c r="A2" s="45" t="str">
        <f>CONCATENATE("с ",G1," по ",G2,"ода")</f>
        <v>с 10 ноября по 16 ноября 2017 года</v>
      </c>
      <c r="B2" s="45"/>
      <c r="C2" s="45"/>
      <c r="D2" s="45"/>
      <c r="E2" s="45"/>
      <c r="F2" s="30" t="s">
        <v>46</v>
      </c>
      <c r="G2" s="31" t="str">
        <f>TEXT(F2,"[$-FC19]ДД ММММ ГГГ \г")</f>
        <v>16 ноября 2017 г</v>
      </c>
      <c r="H2" s="31" t="str">
        <f>TEXT(F2,"[$-FC19]ДД.ММ.ГГГ \г")</f>
        <v>16.11.2017 г</v>
      </c>
      <c r="I2" s="22"/>
    </row>
    <row r="3" spans="1:9" x14ac:dyDescent="0.3">
      <c r="A3" s="1"/>
      <c r="B3" s="2"/>
      <c r="C3" s="2"/>
      <c r="D3" s="2"/>
      <c r="E3" s="3"/>
    </row>
    <row r="4" spans="1:9" x14ac:dyDescent="0.3">
      <c r="A4" s="4"/>
      <c r="B4" s="5"/>
      <c r="C4" s="5"/>
      <c r="D4" s="6"/>
      <c r="E4" s="7" t="s">
        <v>1</v>
      </c>
    </row>
    <row r="5" spans="1:9" x14ac:dyDescent="0.3">
      <c r="A5" s="46" t="str">
        <f>CONCATENATE("Остатки средств на ",H1,".")</f>
        <v>Остатки средств на 10.11.2017 г.</v>
      </c>
      <c r="B5" s="47"/>
      <c r="C5" s="47"/>
      <c r="D5" s="48"/>
      <c r="E5" s="8">
        <v>3581806.7</v>
      </c>
      <c r="F5" s="22"/>
    </row>
    <row r="6" spans="1:9" x14ac:dyDescent="0.3">
      <c r="A6" s="10"/>
      <c r="B6" s="11"/>
      <c r="C6" s="11"/>
      <c r="D6" s="11"/>
      <c r="E6" s="12"/>
    </row>
    <row r="7" spans="1:9" x14ac:dyDescent="0.3">
      <c r="A7" s="55" t="s">
        <v>2</v>
      </c>
      <c r="B7" s="44"/>
      <c r="C7" s="44"/>
      <c r="D7" s="44"/>
      <c r="E7" s="13"/>
    </row>
    <row r="8" spans="1:9" x14ac:dyDescent="0.3">
      <c r="A8" s="50" t="s">
        <v>3</v>
      </c>
      <c r="B8" s="44"/>
      <c r="C8" s="44"/>
      <c r="D8" s="44"/>
      <c r="E8" s="9">
        <f>E34-E9</f>
        <v>581780.76619999995</v>
      </c>
    </row>
    <row r="9" spans="1:9" x14ac:dyDescent="0.3">
      <c r="A9" s="43" t="s">
        <v>4</v>
      </c>
      <c r="B9" s="44"/>
      <c r="C9" s="44"/>
      <c r="D9" s="44"/>
      <c r="E9" s="14">
        <f>SUM(E10:E33)</f>
        <v>113979.50000000001</v>
      </c>
    </row>
    <row r="10" spans="1:9" ht="32.4" customHeight="1" x14ac:dyDescent="0.3">
      <c r="A10" s="43" t="s">
        <v>89</v>
      </c>
      <c r="B10" s="44"/>
      <c r="C10" s="44"/>
      <c r="D10" s="44"/>
      <c r="E10" s="14">
        <f>41737</f>
        <v>41737</v>
      </c>
    </row>
    <row r="11" spans="1:9" x14ac:dyDescent="0.3">
      <c r="A11" s="43" t="s">
        <v>90</v>
      </c>
      <c r="B11" s="44"/>
      <c r="C11" s="44"/>
      <c r="D11" s="44"/>
      <c r="E11" s="14">
        <f>222.7+26.6+119.5+595.8+21.3</f>
        <v>985.89999999999986</v>
      </c>
    </row>
    <row r="12" spans="1:9" ht="27.6" customHeight="1" x14ac:dyDescent="0.3">
      <c r="A12" s="43" t="s">
        <v>91</v>
      </c>
      <c r="B12" s="44"/>
      <c r="C12" s="44"/>
      <c r="D12" s="44"/>
      <c r="E12" s="14">
        <f>9836.1</f>
        <v>9836.1</v>
      </c>
    </row>
    <row r="13" spans="1:9" ht="30.6" customHeight="1" x14ac:dyDescent="0.3">
      <c r="A13" s="43" t="s">
        <v>92</v>
      </c>
      <c r="B13" s="44"/>
      <c r="C13" s="44"/>
      <c r="D13" s="44"/>
      <c r="E13" s="14">
        <f>48.4+73.5</f>
        <v>121.9</v>
      </c>
    </row>
    <row r="14" spans="1:9" ht="31.2" customHeight="1" x14ac:dyDescent="0.3">
      <c r="A14" s="43" t="s">
        <v>93</v>
      </c>
      <c r="B14" s="44"/>
      <c r="C14" s="44"/>
      <c r="D14" s="44"/>
      <c r="E14" s="14">
        <f>26.3+52.5</f>
        <v>78.8</v>
      </c>
    </row>
    <row r="15" spans="1:9" ht="31.2" customHeight="1" x14ac:dyDescent="0.3">
      <c r="A15" s="43" t="s">
        <v>94</v>
      </c>
      <c r="B15" s="44"/>
      <c r="C15" s="44"/>
      <c r="D15" s="44"/>
      <c r="E15" s="14">
        <f>2.5</f>
        <v>2.5</v>
      </c>
    </row>
    <row r="16" spans="1:9" ht="28.2" customHeight="1" x14ac:dyDescent="0.3">
      <c r="A16" s="43" t="s">
        <v>95</v>
      </c>
      <c r="B16" s="44"/>
      <c r="C16" s="44"/>
      <c r="D16" s="44"/>
      <c r="E16" s="14">
        <f>4634.7+28348.9+1863.8</f>
        <v>34847.4</v>
      </c>
    </row>
    <row r="17" spans="1:5" ht="28.2" customHeight="1" x14ac:dyDescent="0.3">
      <c r="A17" s="43" t="s">
        <v>96</v>
      </c>
      <c r="B17" s="44"/>
      <c r="C17" s="44"/>
      <c r="D17" s="44"/>
      <c r="E17" s="14">
        <f>1263.2+644.4+310.3+121.1+203.2</f>
        <v>2542.1999999999998</v>
      </c>
    </row>
    <row r="18" spans="1:5" ht="25.2" customHeight="1" x14ac:dyDescent="0.3">
      <c r="A18" s="43" t="s">
        <v>97</v>
      </c>
      <c r="B18" s="44"/>
      <c r="C18" s="44"/>
      <c r="D18" s="44"/>
      <c r="E18" s="14">
        <f>277.6+394.2+24.2+369+577.5</f>
        <v>1642.5</v>
      </c>
    </row>
    <row r="19" spans="1:5" ht="29.4" customHeight="1" x14ac:dyDescent="0.3">
      <c r="A19" s="43" t="s">
        <v>98</v>
      </c>
      <c r="B19" s="44"/>
      <c r="C19" s="44"/>
      <c r="D19" s="44"/>
      <c r="E19" s="14">
        <f>313.9</f>
        <v>313.89999999999998</v>
      </c>
    </row>
    <row r="20" spans="1:5" ht="56.4" customHeight="1" x14ac:dyDescent="0.3">
      <c r="A20" s="43" t="s">
        <v>99</v>
      </c>
      <c r="B20" s="44"/>
      <c r="C20" s="44"/>
      <c r="D20" s="44"/>
      <c r="E20" s="14">
        <f>2272.8+4382.2</f>
        <v>6655</v>
      </c>
    </row>
    <row r="21" spans="1:5" ht="30.6" customHeight="1" x14ac:dyDescent="0.3">
      <c r="A21" s="43" t="s">
        <v>100</v>
      </c>
      <c r="B21" s="44"/>
      <c r="C21" s="44"/>
      <c r="D21" s="44"/>
      <c r="E21" s="14">
        <f>600.4+399.6</f>
        <v>1000</v>
      </c>
    </row>
    <row r="22" spans="1:5" ht="30" customHeight="1" x14ac:dyDescent="0.3">
      <c r="A22" s="43" t="s">
        <v>101</v>
      </c>
      <c r="B22" s="44"/>
      <c r="C22" s="44"/>
      <c r="D22" s="44"/>
      <c r="E22" s="14">
        <f>-248.6</f>
        <v>-248.6</v>
      </c>
    </row>
    <row r="23" spans="1:5" ht="31.2" customHeight="1" x14ac:dyDescent="0.3">
      <c r="A23" s="43" t="s">
        <v>102</v>
      </c>
      <c r="B23" s="44"/>
      <c r="C23" s="44"/>
      <c r="D23" s="44"/>
      <c r="E23" s="14">
        <f>10291.6</f>
        <v>10291.6</v>
      </c>
    </row>
    <row r="24" spans="1:5" ht="28.8" customHeight="1" x14ac:dyDescent="0.3">
      <c r="A24" s="43" t="s">
        <v>103</v>
      </c>
      <c r="B24" s="44"/>
      <c r="C24" s="44"/>
      <c r="D24" s="44"/>
      <c r="E24" s="14">
        <f>-26.7-4</f>
        <v>-30.7</v>
      </c>
    </row>
    <row r="25" spans="1:5" ht="28.2" customHeight="1" x14ac:dyDescent="0.3">
      <c r="A25" s="43" t="s">
        <v>104</v>
      </c>
      <c r="B25" s="44"/>
      <c r="C25" s="44"/>
      <c r="D25" s="44"/>
      <c r="E25" s="14">
        <f>273.8+242.7</f>
        <v>516.5</v>
      </c>
    </row>
    <row r="26" spans="1:5" ht="31.2" customHeight="1" x14ac:dyDescent="0.3">
      <c r="A26" s="43" t="s">
        <v>105</v>
      </c>
      <c r="B26" s="44"/>
      <c r="C26" s="44"/>
      <c r="D26" s="44"/>
      <c r="E26" s="14">
        <f>526.3</f>
        <v>526.29999999999995</v>
      </c>
    </row>
    <row r="27" spans="1:5" ht="25.8" customHeight="1" x14ac:dyDescent="0.3">
      <c r="A27" s="43" t="s">
        <v>106</v>
      </c>
      <c r="B27" s="44"/>
      <c r="C27" s="44"/>
      <c r="D27" s="44"/>
      <c r="E27" s="14">
        <f>24.2</f>
        <v>24.2</v>
      </c>
    </row>
    <row r="28" spans="1:5" ht="28.8" customHeight="1" x14ac:dyDescent="0.3">
      <c r="A28" s="43" t="s">
        <v>107</v>
      </c>
      <c r="B28" s="44"/>
      <c r="C28" s="44"/>
      <c r="D28" s="44"/>
      <c r="E28" s="14">
        <f>25.8</f>
        <v>25.8</v>
      </c>
    </row>
    <row r="29" spans="1:5" ht="28.8" customHeight="1" x14ac:dyDescent="0.3">
      <c r="A29" s="43" t="s">
        <v>108</v>
      </c>
      <c r="B29" s="44"/>
      <c r="C29" s="44"/>
      <c r="D29" s="44"/>
      <c r="E29" s="14">
        <f>74.1</f>
        <v>74.099999999999994</v>
      </c>
    </row>
    <row r="30" spans="1:5" ht="43.8" customHeight="1" x14ac:dyDescent="0.3">
      <c r="A30" s="43" t="s">
        <v>109</v>
      </c>
      <c r="B30" s="44"/>
      <c r="C30" s="44"/>
      <c r="D30" s="44"/>
      <c r="E30" s="14">
        <f>1636.8</f>
        <v>1636.8</v>
      </c>
    </row>
    <row r="31" spans="1:5" ht="26.4" customHeight="1" x14ac:dyDescent="0.3">
      <c r="A31" s="43" t="s">
        <v>110</v>
      </c>
      <c r="B31" s="44"/>
      <c r="C31" s="44"/>
      <c r="D31" s="44"/>
      <c r="E31" s="14">
        <f>932.1</f>
        <v>932.1</v>
      </c>
    </row>
    <row r="32" spans="1:5" ht="31.8" customHeight="1" x14ac:dyDescent="0.3">
      <c r="A32" s="43" t="s">
        <v>111</v>
      </c>
      <c r="B32" s="44"/>
      <c r="C32" s="44"/>
      <c r="D32" s="44"/>
      <c r="E32" s="14">
        <f>439.2</f>
        <v>439.2</v>
      </c>
    </row>
    <row r="33" spans="1:5" ht="31.8" customHeight="1" x14ac:dyDescent="0.3">
      <c r="A33" s="43" t="s">
        <v>112</v>
      </c>
      <c r="B33" s="44"/>
      <c r="C33" s="44"/>
      <c r="D33" s="44"/>
      <c r="E33" s="14">
        <f>29</f>
        <v>29</v>
      </c>
    </row>
    <row r="34" spans="1:5" x14ac:dyDescent="0.3">
      <c r="A34" s="49" t="s">
        <v>5</v>
      </c>
      <c r="B34" s="50"/>
      <c r="C34" s="50"/>
      <c r="D34" s="50"/>
      <c r="E34" s="13">
        <f>'Муниципальные районы'!B21-Учреждения!E5+'Муниципальные районы'!B20</f>
        <v>695760.26619999995</v>
      </c>
    </row>
    <row r="35" spans="1:5" x14ac:dyDescent="0.3">
      <c r="A35" s="15"/>
      <c r="B35" s="16"/>
      <c r="C35" s="16"/>
      <c r="D35" s="6"/>
      <c r="E35" s="17"/>
    </row>
    <row r="36" spans="1:5" x14ac:dyDescent="0.3">
      <c r="A36" s="51" t="s">
        <v>14</v>
      </c>
      <c r="B36" s="53" t="s">
        <v>6</v>
      </c>
      <c r="C36" s="54" t="s">
        <v>7</v>
      </c>
      <c r="D36" s="54"/>
      <c r="E36" s="54"/>
    </row>
    <row r="37" spans="1:5" ht="82.8" x14ac:dyDescent="0.3">
      <c r="A37" s="52"/>
      <c r="B37" s="53"/>
      <c r="C37" s="18" t="s">
        <v>8</v>
      </c>
      <c r="D37" s="18" t="s">
        <v>9</v>
      </c>
      <c r="E37" s="18" t="s">
        <v>10</v>
      </c>
    </row>
    <row r="38" spans="1:5" x14ac:dyDescent="0.3">
      <c r="A38" s="19" t="s">
        <v>47</v>
      </c>
      <c r="B38" s="20">
        <v>3249.3089</v>
      </c>
      <c r="C38" s="20"/>
      <c r="D38" s="20"/>
      <c r="E38" s="20"/>
    </row>
    <row r="39" spans="1:5" x14ac:dyDescent="0.3">
      <c r="A39" s="19" t="s">
        <v>48</v>
      </c>
      <c r="B39" s="20">
        <v>350</v>
      </c>
      <c r="C39" s="20"/>
      <c r="D39" s="20"/>
      <c r="E39" s="20"/>
    </row>
    <row r="40" spans="1:5" x14ac:dyDescent="0.3">
      <c r="A40" s="19" t="s">
        <v>49</v>
      </c>
      <c r="B40" s="20">
        <v>17321.24524</v>
      </c>
      <c r="C40" s="20">
        <v>4218</v>
      </c>
      <c r="D40" s="20">
        <v>33.048000000000002</v>
      </c>
      <c r="E40" s="20"/>
    </row>
    <row r="41" spans="1:5" ht="27.6" x14ac:dyDescent="0.3">
      <c r="A41" s="19" t="s">
        <v>50</v>
      </c>
      <c r="B41" s="20">
        <v>9281.4848399999992</v>
      </c>
      <c r="C41" s="20">
        <v>1005.83249</v>
      </c>
      <c r="D41" s="20"/>
      <c r="E41" s="20"/>
    </row>
    <row r="42" spans="1:5" x14ac:dyDescent="0.3">
      <c r="A42" s="19" t="s">
        <v>51</v>
      </c>
      <c r="B42" s="20">
        <v>81.844629999999995</v>
      </c>
      <c r="C42" s="20"/>
      <c r="D42" s="20"/>
      <c r="E42" s="20"/>
    </row>
    <row r="43" spans="1:5" x14ac:dyDescent="0.3">
      <c r="A43" s="19" t="s">
        <v>52</v>
      </c>
      <c r="B43" s="20">
        <v>200</v>
      </c>
      <c r="C43" s="20"/>
      <c r="D43" s="20">
        <v>200</v>
      </c>
      <c r="E43" s="20"/>
    </row>
    <row r="44" spans="1:5" ht="27.6" x14ac:dyDescent="0.3">
      <c r="A44" s="19" t="s">
        <v>53</v>
      </c>
      <c r="B44" s="20">
        <v>152990.32034999999</v>
      </c>
      <c r="C44" s="20"/>
      <c r="D44" s="20"/>
      <c r="E44" s="20"/>
    </row>
    <row r="45" spans="1:5" x14ac:dyDescent="0.3">
      <c r="A45" s="19" t="s">
        <v>54</v>
      </c>
      <c r="B45" s="20">
        <v>6168.5053399999997</v>
      </c>
      <c r="C45" s="20"/>
      <c r="D45" s="20"/>
      <c r="E45" s="20"/>
    </row>
    <row r="46" spans="1:5" x14ac:dyDescent="0.3">
      <c r="A46" s="19" t="s">
        <v>55</v>
      </c>
      <c r="B46" s="20">
        <v>-26296.276460000001</v>
      </c>
      <c r="C46" s="20"/>
      <c r="D46" s="20"/>
      <c r="E46" s="20"/>
    </row>
    <row r="47" spans="1:5" x14ac:dyDescent="0.3">
      <c r="A47" s="19" t="s">
        <v>56</v>
      </c>
      <c r="B47" s="20">
        <v>96177.538050000003</v>
      </c>
      <c r="C47" s="20">
        <v>1890</v>
      </c>
      <c r="D47" s="20"/>
      <c r="E47" s="20">
        <v>734.36</v>
      </c>
    </row>
    <row r="48" spans="1:5" x14ac:dyDescent="0.3">
      <c r="A48" s="19" t="s">
        <v>57</v>
      </c>
      <c r="B48" s="20">
        <v>64982.608269999997</v>
      </c>
      <c r="C48" s="20">
        <v>2511.7723500000002</v>
      </c>
      <c r="D48" s="20">
        <v>668.53116</v>
      </c>
      <c r="E48" s="20">
        <v>28557.747800000001</v>
      </c>
    </row>
    <row r="49" spans="1:5" x14ac:dyDescent="0.3">
      <c r="A49" s="19" t="s">
        <v>58</v>
      </c>
      <c r="B49" s="20">
        <v>164841.40413000001</v>
      </c>
      <c r="C49" s="20">
        <v>2050</v>
      </c>
      <c r="D49" s="20">
        <v>240</v>
      </c>
      <c r="E49" s="20">
        <v>117816.16994000001</v>
      </c>
    </row>
    <row r="50" spans="1:5" x14ac:dyDescent="0.3">
      <c r="A50" s="19" t="s">
        <v>59</v>
      </c>
      <c r="B50" s="20">
        <v>21529.481889999999</v>
      </c>
      <c r="C50" s="20"/>
      <c r="D50" s="20"/>
      <c r="E50" s="20"/>
    </row>
    <row r="51" spans="1:5" ht="27.6" x14ac:dyDescent="0.3">
      <c r="A51" s="19" t="s">
        <v>60</v>
      </c>
      <c r="B51" s="20">
        <v>4927.9404400000003</v>
      </c>
      <c r="C51" s="20">
        <v>1969</v>
      </c>
      <c r="D51" s="20">
        <v>192.45</v>
      </c>
      <c r="E51" s="20"/>
    </row>
    <row r="52" spans="1:5" x14ac:dyDescent="0.3">
      <c r="A52" s="19" t="s">
        <v>61</v>
      </c>
      <c r="B52" s="20">
        <v>3601.24478</v>
      </c>
      <c r="C52" s="20">
        <v>400</v>
      </c>
      <c r="D52" s="20"/>
      <c r="E52" s="20"/>
    </row>
    <row r="53" spans="1:5" x14ac:dyDescent="0.3">
      <c r="A53" s="19" t="s">
        <v>62</v>
      </c>
      <c r="B53" s="20">
        <v>1617.3142700000001</v>
      </c>
      <c r="C53" s="20">
        <v>1400</v>
      </c>
      <c r="D53" s="20"/>
      <c r="E53" s="20"/>
    </row>
    <row r="54" spans="1:5" x14ac:dyDescent="0.3">
      <c r="A54" s="19" t="s">
        <v>63</v>
      </c>
      <c r="B54" s="20">
        <v>665.92137000000002</v>
      </c>
      <c r="C54" s="20">
        <v>595.79999999999995</v>
      </c>
      <c r="D54" s="20"/>
      <c r="E54" s="20"/>
    </row>
    <row r="55" spans="1:5" x14ac:dyDescent="0.3">
      <c r="A55" s="19" t="s">
        <v>64</v>
      </c>
      <c r="B55" s="20">
        <v>1482.28864</v>
      </c>
      <c r="C55" s="20">
        <v>832.57309999999995</v>
      </c>
      <c r="D55" s="20"/>
      <c r="E55" s="20"/>
    </row>
    <row r="56" spans="1:5" ht="27.6" x14ac:dyDescent="0.3">
      <c r="A56" s="19" t="s">
        <v>65</v>
      </c>
      <c r="B56" s="20">
        <v>10306.79135</v>
      </c>
      <c r="C56" s="20">
        <v>2956.933</v>
      </c>
      <c r="D56" s="20">
        <v>649.52099999999996</v>
      </c>
      <c r="E56" s="20">
        <v>2076.4526999999998</v>
      </c>
    </row>
    <row r="57" spans="1:5" x14ac:dyDescent="0.3">
      <c r="A57" s="19" t="s">
        <v>66</v>
      </c>
      <c r="B57" s="20">
        <v>4701.58835</v>
      </c>
      <c r="C57" s="20">
        <v>391</v>
      </c>
      <c r="D57" s="20"/>
      <c r="E57" s="20"/>
    </row>
    <row r="58" spans="1:5" x14ac:dyDescent="0.3">
      <c r="A58" s="19" t="s">
        <v>67</v>
      </c>
      <c r="B58" s="20">
        <v>78470.926290000003</v>
      </c>
      <c r="C58" s="20">
        <v>1000</v>
      </c>
      <c r="D58" s="20"/>
      <c r="E58" s="20"/>
    </row>
    <row r="59" spans="1:5" x14ac:dyDescent="0.3">
      <c r="A59" s="19" t="s">
        <v>68</v>
      </c>
      <c r="B59" s="20">
        <v>90</v>
      </c>
      <c r="C59" s="20"/>
      <c r="D59" s="20"/>
      <c r="E59" s="20"/>
    </row>
    <row r="60" spans="1:5" x14ac:dyDescent="0.3">
      <c r="A60" s="19" t="s">
        <v>69</v>
      </c>
      <c r="B60" s="20">
        <v>2781</v>
      </c>
      <c r="C60" s="20">
        <v>2000</v>
      </c>
      <c r="D60" s="20">
        <v>431</v>
      </c>
      <c r="E60" s="20"/>
    </row>
    <row r="61" spans="1:5" x14ac:dyDescent="0.3">
      <c r="A61" s="19" t="s">
        <v>70</v>
      </c>
      <c r="B61" s="20">
        <v>849.96400000000006</v>
      </c>
      <c r="C61" s="20">
        <v>360</v>
      </c>
      <c r="D61" s="20">
        <v>204.011</v>
      </c>
      <c r="E61" s="20"/>
    </row>
    <row r="62" spans="1:5" x14ac:dyDescent="0.3">
      <c r="A62" s="19" t="s">
        <v>71</v>
      </c>
      <c r="B62" s="20">
        <v>35</v>
      </c>
      <c r="C62" s="20"/>
      <c r="D62" s="20"/>
      <c r="E62" s="20"/>
    </row>
    <row r="63" spans="1:5" x14ac:dyDescent="0.3">
      <c r="A63" s="19" t="s">
        <v>72</v>
      </c>
      <c r="B63" s="20">
        <v>338</v>
      </c>
      <c r="C63" s="20">
        <v>338</v>
      </c>
      <c r="D63" s="20"/>
      <c r="E63" s="20"/>
    </row>
    <row r="64" spans="1:5" x14ac:dyDescent="0.3">
      <c r="A64" s="19" t="s">
        <v>73</v>
      </c>
      <c r="B64" s="20">
        <v>689.19077000000004</v>
      </c>
      <c r="C64" s="20">
        <v>491.87885999999997</v>
      </c>
      <c r="D64" s="20"/>
      <c r="E64" s="20"/>
    </row>
    <row r="65" spans="1:5" x14ac:dyDescent="0.3">
      <c r="A65" s="19" t="s">
        <v>74</v>
      </c>
      <c r="B65" s="20">
        <v>176155.34495999999</v>
      </c>
      <c r="C65" s="20">
        <v>15000</v>
      </c>
      <c r="D65" s="20">
        <v>4000</v>
      </c>
      <c r="E65" s="20">
        <v>222.83512999999999</v>
      </c>
    </row>
    <row r="66" spans="1:5" ht="27.6" x14ac:dyDescent="0.3">
      <c r="A66" s="19" t="s">
        <v>75</v>
      </c>
      <c r="B66" s="20">
        <v>145.524</v>
      </c>
      <c r="C66" s="20">
        <v>145.524</v>
      </c>
      <c r="D66" s="20"/>
      <c r="E66" s="20"/>
    </row>
    <row r="67" spans="1:5" x14ac:dyDescent="0.3">
      <c r="A67" s="19" t="s">
        <v>76</v>
      </c>
      <c r="B67" s="20">
        <v>160.5</v>
      </c>
      <c r="C67" s="20"/>
      <c r="D67" s="20"/>
      <c r="E67" s="20"/>
    </row>
    <row r="68" spans="1:5" x14ac:dyDescent="0.3">
      <c r="A68" s="19" t="s">
        <v>77</v>
      </c>
      <c r="B68" s="20">
        <v>898.11728000000005</v>
      </c>
      <c r="C68" s="20"/>
      <c r="D68" s="20"/>
      <c r="E68" s="20"/>
    </row>
    <row r="69" spans="1:5" x14ac:dyDescent="0.3">
      <c r="A69" s="19" t="s">
        <v>78</v>
      </c>
      <c r="B69" s="20">
        <v>-802.16494999999998</v>
      </c>
      <c r="C69" s="20"/>
      <c r="D69" s="20"/>
      <c r="E69" s="20">
        <v>-802.16494999999998</v>
      </c>
    </row>
    <row r="70" spans="1:5" x14ac:dyDescent="0.3">
      <c r="A70" s="19" t="s">
        <v>79</v>
      </c>
      <c r="B70" s="20">
        <v>3896.0062600000001</v>
      </c>
      <c r="C70" s="20">
        <v>2941.2125700000001</v>
      </c>
      <c r="D70" s="20">
        <v>283.47771999999998</v>
      </c>
      <c r="E70" s="20">
        <v>300</v>
      </c>
    </row>
    <row r="71" spans="1:5" x14ac:dyDescent="0.3">
      <c r="A71" s="19" t="s">
        <v>80</v>
      </c>
      <c r="B71" s="20">
        <v>128.0729</v>
      </c>
      <c r="C71" s="20">
        <v>100</v>
      </c>
      <c r="D71" s="20"/>
      <c r="E71" s="20"/>
    </row>
    <row r="72" spans="1:5" x14ac:dyDescent="0.3">
      <c r="A72" s="19" t="s">
        <v>81</v>
      </c>
      <c r="B72" s="20">
        <v>408</v>
      </c>
      <c r="C72" s="20">
        <v>320</v>
      </c>
      <c r="D72" s="20"/>
      <c r="E72" s="20"/>
    </row>
    <row r="73" spans="1:5" x14ac:dyDescent="0.3">
      <c r="A73" s="19" t="s">
        <v>82</v>
      </c>
      <c r="B73" s="20">
        <v>518.95848000000001</v>
      </c>
      <c r="C73" s="20"/>
      <c r="D73" s="20"/>
      <c r="E73" s="20"/>
    </row>
    <row r="74" spans="1:5" x14ac:dyDescent="0.3">
      <c r="A74" s="19" t="s">
        <v>83</v>
      </c>
      <c r="B74" s="20">
        <v>8638.9067599999998</v>
      </c>
      <c r="C74" s="20"/>
      <c r="D74" s="20"/>
      <c r="E74" s="20"/>
    </row>
    <row r="75" spans="1:5" x14ac:dyDescent="0.3">
      <c r="A75" s="19" t="s">
        <v>84</v>
      </c>
      <c r="B75" s="20">
        <v>255.21206000000001</v>
      </c>
      <c r="C75" s="20">
        <v>130.79300000000001</v>
      </c>
      <c r="D75" s="20"/>
      <c r="E75" s="20"/>
    </row>
    <row r="76" spans="1:5" x14ac:dyDescent="0.3">
      <c r="A76" s="19" t="s">
        <v>85</v>
      </c>
      <c r="B76" s="20">
        <v>120.97243</v>
      </c>
      <c r="C76" s="20">
        <v>103</v>
      </c>
      <c r="D76" s="20"/>
      <c r="E76" s="20"/>
    </row>
    <row r="77" spans="1:5" x14ac:dyDescent="0.3">
      <c r="A77" s="19" t="s">
        <v>86</v>
      </c>
      <c r="B77" s="20">
        <v>1101</v>
      </c>
      <c r="C77" s="20">
        <v>841</v>
      </c>
      <c r="D77" s="20">
        <v>260</v>
      </c>
      <c r="E77" s="20"/>
    </row>
    <row r="78" spans="1:5" x14ac:dyDescent="0.3">
      <c r="A78" s="19" t="s">
        <v>113</v>
      </c>
      <c r="B78" s="20">
        <v>1000000</v>
      </c>
      <c r="C78" s="20"/>
      <c r="D78" s="20"/>
      <c r="E78" s="20"/>
    </row>
    <row r="79" spans="1:5" s="42" customFormat="1" x14ac:dyDescent="0.3">
      <c r="A79" s="41" t="s">
        <v>87</v>
      </c>
      <c r="B79" s="21">
        <f>813059.08562+B78</f>
        <v>1813059.08562</v>
      </c>
      <c r="C79" s="21">
        <v>43992.319369999997</v>
      </c>
      <c r="D79" s="21">
        <v>7162.0388800000001</v>
      </c>
      <c r="E79" s="21">
        <v>148905.40062</v>
      </c>
    </row>
  </sheetData>
  <mergeCells count="34">
    <mergeCell ref="A1:E1"/>
    <mergeCell ref="A2:E2"/>
    <mergeCell ref="A5:D5"/>
    <mergeCell ref="A34:D34"/>
    <mergeCell ref="A36:A37"/>
    <mergeCell ref="B36:B37"/>
    <mergeCell ref="C36:E3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31:D31"/>
    <mergeCell ref="A32:D32"/>
    <mergeCell ref="A33:D33"/>
    <mergeCell ref="A26:D26"/>
    <mergeCell ref="A27:D27"/>
    <mergeCell ref="A28:D28"/>
    <mergeCell ref="A29:D29"/>
    <mergeCell ref="A30:D30"/>
  </mergeCells>
  <pageMargins left="0.70866141732283472" right="0.70866141732283472" top="0.74803149606299213" bottom="0.74803149606299213" header="0.31496062992125984" footer="0.31496062992125984"/>
  <pageSetup paperSize="9" scale="7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view="pageBreakPreview" topLeftCell="A16" zoomScaleNormal="100" zoomScaleSheetLayoutView="100" workbookViewId="0">
      <selection activeCell="B22" sqref="B22"/>
    </sheetView>
  </sheetViews>
  <sheetFormatPr defaultRowHeight="14.4" x14ac:dyDescent="0.3"/>
  <cols>
    <col min="1" max="1" width="38.33203125" customWidth="1"/>
    <col min="2" max="2" width="13.109375" customWidth="1"/>
    <col min="3" max="3" width="13.5546875" customWidth="1"/>
    <col min="4" max="4" width="13.21875" customWidth="1"/>
    <col min="5" max="5" width="13.88671875" customWidth="1"/>
    <col min="6" max="6" width="13.5546875" customWidth="1"/>
    <col min="7" max="7" width="14.33203125" customWidth="1"/>
    <col min="8" max="8" width="14.109375" customWidth="1"/>
    <col min="9" max="9" width="13.44140625" customWidth="1"/>
    <col min="10" max="10" width="12.6640625" customWidth="1"/>
    <col min="11" max="11" width="11" customWidth="1"/>
    <col min="12" max="12" width="13.44140625" customWidth="1"/>
    <col min="13" max="14" width="13" customWidth="1"/>
    <col min="15" max="15" width="13.21875" customWidth="1"/>
    <col min="16" max="16" width="11.109375" customWidth="1"/>
  </cols>
  <sheetData>
    <row r="1" spans="1:16" s="28" customFormat="1" ht="15.6" x14ac:dyDescent="0.3">
      <c r="A1" s="39" t="s">
        <v>46</v>
      </c>
      <c r="C1" s="29" t="s">
        <v>13</v>
      </c>
    </row>
    <row r="2" spans="1:16" x14ac:dyDescent="0.3">
      <c r="A2" s="35" t="str">
        <f>TEXT(EndData2,"[$-FC19]ДД.ММ.ГГГ")</f>
        <v>16.11.2017</v>
      </c>
      <c r="B2" s="35">
        <f>A2+1</f>
        <v>43056</v>
      </c>
      <c r="C2" s="40" t="str">
        <f>TEXT(B2,"[$-FC19]ДД.ММ.ГГГ")</f>
        <v>17.11.2017</v>
      </c>
      <c r="P2" s="26" t="s">
        <v>12</v>
      </c>
    </row>
    <row r="3" spans="1:16" s="27" customFormat="1" ht="51.75" customHeight="1" x14ac:dyDescent="0.25">
      <c r="A3" s="32" t="s">
        <v>15</v>
      </c>
      <c r="B3" s="38" t="s">
        <v>16</v>
      </c>
      <c r="C3" s="36" t="s">
        <v>17</v>
      </c>
      <c r="D3" s="36" t="s">
        <v>18</v>
      </c>
      <c r="E3" s="36" t="s">
        <v>19</v>
      </c>
      <c r="F3" s="36" t="s">
        <v>20</v>
      </c>
      <c r="G3" s="36" t="s">
        <v>21</v>
      </c>
      <c r="H3" s="36" t="s">
        <v>22</v>
      </c>
      <c r="I3" s="36" t="s">
        <v>23</v>
      </c>
      <c r="J3" s="36" t="s">
        <v>24</v>
      </c>
      <c r="K3" s="36" t="s">
        <v>25</v>
      </c>
      <c r="L3" s="36" t="s">
        <v>26</v>
      </c>
      <c r="M3" s="36" t="s">
        <v>27</v>
      </c>
      <c r="N3" s="36" t="s">
        <v>28</v>
      </c>
      <c r="O3" s="36" t="s">
        <v>29</v>
      </c>
      <c r="P3" s="23" t="s">
        <v>11</v>
      </c>
    </row>
    <row r="4" spans="1:16" ht="27" x14ac:dyDescent="0.3">
      <c r="A4" s="24" t="s">
        <v>31</v>
      </c>
      <c r="B4" s="37"/>
      <c r="C4" s="37"/>
      <c r="D4" s="37"/>
      <c r="E4" s="37"/>
      <c r="F4" s="37"/>
      <c r="G4" s="37"/>
      <c r="H4" s="37"/>
      <c r="I4" s="37"/>
      <c r="J4" s="37"/>
      <c r="K4" s="37"/>
      <c r="L4" s="37"/>
      <c r="M4" s="37"/>
      <c r="N4" s="37">
        <v>320</v>
      </c>
      <c r="O4" s="37"/>
      <c r="P4" s="25">
        <v>320</v>
      </c>
    </row>
    <row r="5" spans="1:16" ht="93" x14ac:dyDescent="0.3">
      <c r="A5" s="24" t="s">
        <v>32</v>
      </c>
      <c r="B5" s="37">
        <v>28843.119699999999</v>
      </c>
      <c r="C5" s="37"/>
      <c r="D5" s="37">
        <v>112.78100000000001</v>
      </c>
      <c r="E5" s="37">
        <v>423.01499999999999</v>
      </c>
      <c r="F5" s="37">
        <v>46.15354</v>
      </c>
      <c r="G5" s="37">
        <v>297.97161</v>
      </c>
      <c r="H5" s="37"/>
      <c r="I5" s="37"/>
      <c r="J5" s="37">
        <v>12774.29595</v>
      </c>
      <c r="K5" s="37">
        <v>160.80000000000001</v>
      </c>
      <c r="L5" s="37">
        <v>990.21</v>
      </c>
      <c r="M5" s="37"/>
      <c r="N5" s="37">
        <v>4065.71443</v>
      </c>
      <c r="O5" s="37"/>
      <c r="P5" s="25">
        <v>47714.061229999999</v>
      </c>
    </row>
    <row r="6" spans="1:16" ht="66.599999999999994" x14ac:dyDescent="0.3">
      <c r="A6" s="24" t="s">
        <v>33</v>
      </c>
      <c r="B6" s="37">
        <v>2914.7496299999998</v>
      </c>
      <c r="C6" s="37"/>
      <c r="D6" s="37">
        <v>6776.99647</v>
      </c>
      <c r="E6" s="37"/>
      <c r="F6" s="37"/>
      <c r="G6" s="37"/>
      <c r="H6" s="37"/>
      <c r="I6" s="37"/>
      <c r="J6" s="37"/>
      <c r="K6" s="37"/>
      <c r="L6" s="37"/>
      <c r="M6" s="37"/>
      <c r="N6" s="37"/>
      <c r="O6" s="37"/>
      <c r="P6" s="25">
        <v>9691.7461000000003</v>
      </c>
    </row>
    <row r="7" spans="1:16" ht="93" x14ac:dyDescent="0.3">
      <c r="A7" s="24" t="s">
        <v>34</v>
      </c>
      <c r="B7" s="37"/>
      <c r="C7" s="37"/>
      <c r="D7" s="37"/>
      <c r="E7" s="37"/>
      <c r="F7" s="37"/>
      <c r="G7" s="37"/>
      <c r="H7" s="37">
        <v>85.728629999999995</v>
      </c>
      <c r="I7" s="37"/>
      <c r="J7" s="37"/>
      <c r="K7" s="37"/>
      <c r="L7" s="37"/>
      <c r="M7" s="37"/>
      <c r="N7" s="37"/>
      <c r="O7" s="37"/>
      <c r="P7" s="25">
        <v>85.728629999999995</v>
      </c>
    </row>
    <row r="8" spans="1:16" ht="79.8" x14ac:dyDescent="0.3">
      <c r="A8" s="24" t="s">
        <v>35</v>
      </c>
      <c r="B8" s="37">
        <v>-46.72</v>
      </c>
      <c r="C8" s="37"/>
      <c r="D8" s="37"/>
      <c r="E8" s="37"/>
      <c r="F8" s="37"/>
      <c r="G8" s="37"/>
      <c r="H8" s="37"/>
      <c r="I8" s="37"/>
      <c r="J8" s="37"/>
      <c r="K8" s="37"/>
      <c r="L8" s="37"/>
      <c r="M8" s="37">
        <v>-42.89414</v>
      </c>
      <c r="N8" s="37"/>
      <c r="O8" s="37"/>
      <c r="P8" s="25">
        <v>-89.614140000000006</v>
      </c>
    </row>
    <row r="9" spans="1:16" ht="317.39999999999998" x14ac:dyDescent="0.3">
      <c r="A9" s="24" t="s">
        <v>36</v>
      </c>
      <c r="B9" s="37"/>
      <c r="C9" s="37"/>
      <c r="D9" s="37"/>
      <c r="E9" s="37"/>
      <c r="F9" s="37"/>
      <c r="G9" s="37"/>
      <c r="H9" s="37"/>
      <c r="I9" s="37"/>
      <c r="J9" s="37">
        <v>200</v>
      </c>
      <c r="K9" s="37">
        <v>2887.5169999999998</v>
      </c>
      <c r="L9" s="37"/>
      <c r="M9" s="37"/>
      <c r="N9" s="37"/>
      <c r="O9" s="37">
        <v>2278.4059999999999</v>
      </c>
      <c r="P9" s="25">
        <v>5365.9229999999998</v>
      </c>
    </row>
    <row r="10" spans="1:16" ht="119.4" x14ac:dyDescent="0.3">
      <c r="A10" s="24" t="s">
        <v>37</v>
      </c>
      <c r="B10" s="37"/>
      <c r="C10" s="37"/>
      <c r="D10" s="37"/>
      <c r="E10" s="37"/>
      <c r="F10" s="37"/>
      <c r="G10" s="37"/>
      <c r="H10" s="37"/>
      <c r="I10" s="37"/>
      <c r="J10" s="37"/>
      <c r="K10" s="37"/>
      <c r="L10" s="37">
        <v>114.199</v>
      </c>
      <c r="M10" s="37"/>
      <c r="N10" s="37"/>
      <c r="O10" s="37"/>
      <c r="P10" s="25">
        <v>114.199</v>
      </c>
    </row>
    <row r="11" spans="1:16" ht="66.599999999999994" x14ac:dyDescent="0.3">
      <c r="A11" s="24" t="s">
        <v>38</v>
      </c>
      <c r="B11" s="37"/>
      <c r="C11" s="37">
        <v>334.334</v>
      </c>
      <c r="D11" s="37"/>
      <c r="E11" s="37"/>
      <c r="F11" s="37">
        <v>44.610999999999997</v>
      </c>
      <c r="G11" s="37"/>
      <c r="H11" s="37"/>
      <c r="I11" s="37"/>
      <c r="J11" s="37"/>
      <c r="K11" s="37"/>
      <c r="L11" s="37"/>
      <c r="M11" s="37"/>
      <c r="N11" s="37"/>
      <c r="O11" s="37"/>
      <c r="P11" s="25">
        <v>378.94499999999999</v>
      </c>
    </row>
    <row r="12" spans="1:16" ht="93" x14ac:dyDescent="0.3">
      <c r="A12" s="24" t="s">
        <v>39</v>
      </c>
      <c r="B12" s="37"/>
      <c r="C12" s="37"/>
      <c r="D12" s="37"/>
      <c r="E12" s="37"/>
      <c r="F12" s="37"/>
      <c r="G12" s="37"/>
      <c r="H12" s="37"/>
      <c r="I12" s="37"/>
      <c r="J12" s="37"/>
      <c r="K12" s="37"/>
      <c r="L12" s="37"/>
      <c r="M12" s="37"/>
      <c r="N12" s="37"/>
      <c r="O12" s="37">
        <v>-33.908290000000001</v>
      </c>
      <c r="P12" s="25">
        <v>-33.908290000000001</v>
      </c>
    </row>
    <row r="13" spans="1:16" ht="66.599999999999994" x14ac:dyDescent="0.3">
      <c r="A13" s="24" t="s">
        <v>40</v>
      </c>
      <c r="B13" s="37">
        <v>2231.72633</v>
      </c>
      <c r="C13" s="37"/>
      <c r="D13" s="37"/>
      <c r="E13" s="37"/>
      <c r="F13" s="37"/>
      <c r="G13" s="37"/>
      <c r="H13" s="37"/>
      <c r="I13" s="37"/>
      <c r="J13" s="37"/>
      <c r="K13" s="37"/>
      <c r="L13" s="37"/>
      <c r="M13" s="37"/>
      <c r="N13" s="37"/>
      <c r="O13" s="37"/>
      <c r="P13" s="25">
        <v>2231.72633</v>
      </c>
    </row>
    <row r="14" spans="1:16" ht="159" x14ac:dyDescent="0.3">
      <c r="A14" s="24" t="s">
        <v>41</v>
      </c>
      <c r="B14" s="37"/>
      <c r="C14" s="37">
        <v>147.58000000000001</v>
      </c>
      <c r="D14" s="37"/>
      <c r="E14" s="37"/>
      <c r="F14" s="37"/>
      <c r="G14" s="37"/>
      <c r="H14" s="37"/>
      <c r="I14" s="37"/>
      <c r="J14" s="37">
        <v>221.43</v>
      </c>
      <c r="K14" s="37"/>
      <c r="L14" s="37"/>
      <c r="M14" s="37"/>
      <c r="N14" s="37"/>
      <c r="O14" s="37"/>
      <c r="P14" s="25">
        <v>369.01</v>
      </c>
    </row>
    <row r="15" spans="1:16" ht="53.4" x14ac:dyDescent="0.3">
      <c r="A15" s="24" t="s">
        <v>42</v>
      </c>
      <c r="B15" s="37"/>
      <c r="C15" s="37">
        <v>1239.59337</v>
      </c>
      <c r="D15" s="37"/>
      <c r="E15" s="37"/>
      <c r="F15" s="37"/>
      <c r="G15" s="37"/>
      <c r="H15" s="37"/>
      <c r="I15" s="37"/>
      <c r="J15" s="37"/>
      <c r="K15" s="37"/>
      <c r="L15" s="37"/>
      <c r="M15" s="37"/>
      <c r="N15" s="37"/>
      <c r="O15" s="37"/>
      <c r="P15" s="25">
        <v>1239.59337</v>
      </c>
    </row>
    <row r="16" spans="1:16" ht="53.4" x14ac:dyDescent="0.3">
      <c r="A16" s="24" t="s">
        <v>43</v>
      </c>
      <c r="B16" s="37"/>
      <c r="C16" s="37"/>
      <c r="D16" s="37"/>
      <c r="E16" s="37"/>
      <c r="F16" s="37"/>
      <c r="G16" s="37"/>
      <c r="H16" s="37"/>
      <c r="I16" s="37"/>
      <c r="J16" s="37">
        <v>41737</v>
      </c>
      <c r="K16" s="37"/>
      <c r="L16" s="37"/>
      <c r="M16" s="37"/>
      <c r="N16" s="37"/>
      <c r="O16" s="37"/>
      <c r="P16" s="25">
        <v>41737</v>
      </c>
    </row>
    <row r="17" spans="1:16" ht="53.4" x14ac:dyDescent="0.3">
      <c r="A17" s="24" t="s">
        <v>44</v>
      </c>
      <c r="B17" s="37">
        <v>2990.0667100000001</v>
      </c>
      <c r="C17" s="37">
        <v>173.20428000000001</v>
      </c>
      <c r="D17" s="37"/>
      <c r="E17" s="37"/>
      <c r="F17" s="37"/>
      <c r="G17" s="37"/>
      <c r="H17" s="37">
        <v>1397.49936</v>
      </c>
      <c r="I17" s="37"/>
      <c r="J17" s="37"/>
      <c r="K17" s="37"/>
      <c r="L17" s="37"/>
      <c r="M17" s="37"/>
      <c r="N17" s="37"/>
      <c r="O17" s="37"/>
      <c r="P17" s="25">
        <v>4560.7703499999998</v>
      </c>
    </row>
    <row r="18" spans="1:16" x14ac:dyDescent="0.3">
      <c r="A18" s="24" t="s">
        <v>45</v>
      </c>
      <c r="B18" s="37">
        <v>36932.942369999997</v>
      </c>
      <c r="C18" s="37">
        <v>1894.71165</v>
      </c>
      <c r="D18" s="37">
        <v>6889.77747</v>
      </c>
      <c r="E18" s="37">
        <v>423.01499999999999</v>
      </c>
      <c r="F18" s="37">
        <v>90.764539999999997</v>
      </c>
      <c r="G18" s="37">
        <v>297.97161</v>
      </c>
      <c r="H18" s="37">
        <v>1483.2279900000001</v>
      </c>
      <c r="I18" s="37"/>
      <c r="J18" s="37">
        <v>54932.72595</v>
      </c>
      <c r="K18" s="37">
        <v>3048.317</v>
      </c>
      <c r="L18" s="37">
        <v>1104.4090000000001</v>
      </c>
      <c r="M18" s="37">
        <v>-42.89414</v>
      </c>
      <c r="N18" s="37">
        <v>4385.71443</v>
      </c>
      <c r="O18" s="37">
        <v>2244.4977100000001</v>
      </c>
      <c r="P18" s="25">
        <v>113685.18058</v>
      </c>
    </row>
    <row r="20" spans="1:16" x14ac:dyDescent="0.3">
      <c r="A20" s="34" t="s">
        <v>30</v>
      </c>
      <c r="B20" s="33">
        <f>Учреждения!B79+'Муниципальные районы'!P18</f>
        <v>1926744.2662</v>
      </c>
    </row>
    <row r="21" spans="1:16" ht="32.25" customHeight="1" x14ac:dyDescent="0.3">
      <c r="A21" s="34" t="str">
        <f>CONCATENATE("Остатки бюджетных средств на ",C2,"г.")</f>
        <v>Остатки бюджетных средств на 17.11.2017г.</v>
      </c>
      <c r="B21" s="33">
        <f>2350822.7</f>
        <v>2350822.7000000002</v>
      </c>
    </row>
  </sheetData>
  <pageMargins left="0.23622047244094491" right="0.23622047244094491" top="0.74803149606299213" bottom="0.74803149606299213" header="0.31496062992125984" footer="0.31496062992125984"/>
  <pageSetup paperSize="9" scale="57" orientation="landscape" r:id="rId1"/>
  <headerFooter>
    <oddFooter>&amp;C&amp;P</oddFooter>
  </headerFooter>
  <rowBreaks count="1" manualBreakCount="1">
    <brk id="9"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9</vt:i4>
      </vt:variant>
    </vt:vector>
  </HeadingPairs>
  <TitlesOfParts>
    <vt:vector size="11" baseType="lpstr">
      <vt:lpstr>Учреждения</vt:lpstr>
      <vt:lpstr>Муниципальные районы</vt:lpstr>
      <vt:lpstr>EndData</vt:lpstr>
      <vt:lpstr>EndData1</vt:lpstr>
      <vt:lpstr>EndData2</vt:lpstr>
      <vt:lpstr>StartData</vt:lpstr>
      <vt:lpstr>StartData1</vt:lpstr>
      <vt:lpstr>'Муниципальные районы'!Заголовки_для_печати</vt:lpstr>
      <vt:lpstr>Учреждения!Заголовки_для_печати</vt:lpstr>
      <vt:lpstr>'Муниципальные районы'!Область_печати</vt:lpstr>
      <vt:lpstr>Учреждения!Область_печати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2017-11-19T23:40:04Z</dcterms:modified>
</cp:coreProperties>
</file>