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68" windowWidth="14808" windowHeight="7956"/>
  </bookViews>
  <sheets>
    <sheet name="Учреждения" sheetId="1" r:id="rId1"/>
    <sheet name="Муниципальные районы" sheetId="2" r:id="rId2"/>
  </sheets>
  <definedNames>
    <definedName name="EndData">Учреждения!$F$5</definedName>
    <definedName name="EndData1">Учреждения!$F$2</definedName>
    <definedName name="EndData2">'Муниципальные районы'!$A$1</definedName>
    <definedName name="StartData">Учреждения!$F$4</definedName>
    <definedName name="StartData1">Учреждения!$F$1</definedName>
    <definedName name="_xlnm.Print_Titles" localSheetId="1">'Муниципальные районы'!$1:$3</definedName>
    <definedName name="_xlnm.Print_Titles" localSheetId="0">Учреждения!$28:$29</definedName>
    <definedName name="_xlnm.Print_Area" localSheetId="1">'Муниципальные районы'!$A$1:$P$42</definedName>
    <definedName name="_xlnm.Print_Area" localSheetId="0">Учреждения!$A$1:$E$72</definedName>
  </definedNames>
  <calcPr calcId="162913" refMode="R1C1"/>
</workbook>
</file>

<file path=xl/calcChain.xml><?xml version="1.0" encoding="utf-8"?>
<calcChain xmlns="http://schemas.openxmlformats.org/spreadsheetml/2006/main">
  <c r="E5" i="1" l="1"/>
  <c r="E9" i="1"/>
  <c r="E26" i="1"/>
  <c r="E8" i="1" s="1"/>
  <c r="E17" i="1"/>
  <c r="E16" i="1"/>
  <c r="E15" i="1"/>
  <c r="E24" i="1"/>
  <c r="E23" i="1"/>
  <c r="E22" i="1"/>
  <c r="E13" i="1"/>
  <c r="E11" i="1"/>
  <c r="E21" i="1" l="1"/>
  <c r="E20" i="1"/>
  <c r="E19" i="1"/>
  <c r="E18" i="1" l="1"/>
  <c r="E14" i="1"/>
  <c r="E12" i="1"/>
  <c r="E10" i="1"/>
  <c r="B40" i="2"/>
  <c r="A2" i="2" l="1"/>
  <c r="B2" i="2" s="1"/>
  <c r="C2" i="2" s="1"/>
  <c r="A41" i="2" s="1"/>
  <c r="H1" i="1" l="1"/>
  <c r="A5" i="1" s="1"/>
  <c r="H2" i="1"/>
  <c r="G1" i="1"/>
  <c r="G2" i="1"/>
  <c r="A2" i="1" l="1"/>
</calcChain>
</file>

<file path=xl/sharedStrings.xml><?xml version="1.0" encoding="utf-8"?>
<sst xmlns="http://schemas.openxmlformats.org/spreadsheetml/2006/main" count="126" uniqueCount="125">
  <si>
    <t xml:space="preserve"> Справка о доходах и расходах краевого бюджета</t>
  </si>
  <si>
    <t>тыс.рублей</t>
  </si>
  <si>
    <t>Доходы</t>
  </si>
  <si>
    <t>Собственные доходы</t>
  </si>
  <si>
    <t>Финансовая помощь из федерального бюджета - всего, в том числе:</t>
  </si>
  <si>
    <t>Всего доходов</t>
  </si>
  <si>
    <t>Всего</t>
  </si>
  <si>
    <t xml:space="preserve">в том числе: </t>
  </si>
  <si>
    <t>Оплата труда</t>
  </si>
  <si>
    <t>Начисления на выплаты по оплате труда</t>
  </si>
  <si>
    <t>Меры социальной поддержки отдельных категорий граждан</t>
  </si>
  <si>
    <t>Итого</t>
  </si>
  <si>
    <t>тыс. рублей</t>
  </si>
  <si>
    <t xml:space="preserve">Дотации, субвенции, субсидии и иные межбюджетные трансферты бюджетам муниципальных районов (городских округов) </t>
  </si>
  <si>
    <t>Расходы бюджетополучателей, финансируемые из краевого бюджета</t>
  </si>
  <si>
    <t>Наименование направления  целевой статьи</t>
  </si>
  <si>
    <t>Петропавловск-Камчатский городской округ</t>
  </si>
  <si>
    <t>Елизовский муниципальный район</t>
  </si>
  <si>
    <t>Усть-Камчатский муниципальный район</t>
  </si>
  <si>
    <t>Усть-Большерецкий муниципальный район</t>
  </si>
  <si>
    <t>Соболевский муниципальный район</t>
  </si>
  <si>
    <t>Мильковский муниципальный район</t>
  </si>
  <si>
    <t>Быстринский муниципальный район</t>
  </si>
  <si>
    <t>Алеутский муниципальный район</t>
  </si>
  <si>
    <t>Вилючинский городской округ</t>
  </si>
  <si>
    <t>Городской округ "поселок Палана"</t>
  </si>
  <si>
    <t>Олюторский муниципальный район</t>
  </si>
  <si>
    <t>Карагинский  муниципальный  район</t>
  </si>
  <si>
    <t>Тигильский  муниципальный  район</t>
  </si>
  <si>
    <t>Пенжинский  муниципальный  район</t>
  </si>
  <si>
    <t>Всего расход:</t>
  </si>
  <si>
    <t>Дотации на выравнивание бюджетной обеспеченности поселений</t>
  </si>
  <si>
    <t>Дотации на выравнивание бюджетной обеспеченности муниципальных районов (городских округов)</t>
  </si>
  <si>
    <t>Дотации на поддержку мер по обеспечению сбалансированности бюджетов</t>
  </si>
  <si>
    <t>Субсидии местным бюджетам, связанные с выравниванием обеспеченности муниципальных образований в Камчатском крае по реализации ими их расходных обязательств</t>
  </si>
  <si>
    <t>Субсидии за счет средств резервного фонда Правительства Камчатского края</t>
  </si>
  <si>
    <t>Субсидии местным бюджетам на реализацию мероприятий соответствующей подпрограммы соответствующей государственной программы Камчатского края (за исключением инвестиционных мероприятий и субсидий, которым присвоены отдельные коды)</t>
  </si>
  <si>
    <t>Субсидии местным бюджетам на реализацию инвестиционных  мероприятий соответствующей подпрограммы соответствующей государственной программы Камчатского края</t>
  </si>
  <si>
    <t>Субвенции для осуществления государственных полномочий Камчатского края по вопросам создания административных комиссий в целях привлечения к административной ответственности, предусмотренной законом Камчатского края</t>
  </si>
  <si>
    <t>Субвенции муниципальным районам в Камчатском крае для осуществления  полномочий органов государственной власти Камчатского края по расчету и предоставлению дотаций  бюджетам поселений</t>
  </si>
  <si>
    <t>Субвенции для осуществления  государственных полномочий Камчатского края по образованию и организации деятельности комиссий по делам несовершеннолетних и защите их прав муниципальных районов и городских округов в Камчатском крае</t>
  </si>
  <si>
    <t>Субвенции для осуществления отдельных  государственных полномочий Камчатского края  по социальному обслуживанию граждан в Камчатском крае</t>
  </si>
  <si>
    <t>Субвенции для осуществления государственных полномочий по опеке и попечительству в Камчатском крае в части расходов на содержание специалистов, осуществляющих деятельность по опеке и попечительству</t>
  </si>
  <si>
    <t>Субвенции для осуществления  государственных полномочий Камчатского края по вопросам предоставления мер социальной поддержки отдельным категориям граждан, проживающим в Камчатском крае, по проезду на автомобильном транспорте общего пользования городского сообщения</t>
  </si>
  <si>
    <t>Субвенции для осуществления  государственных полномочий Камчатского края по предоставлению мер социальной поддержки отдельным категориям граждан, проживающим в Камчатском крае, по проезду на автомобильном транспорте общего пользования пригородного сообщения</t>
  </si>
  <si>
    <t>Субвенции для осуществления  государственных полномочий по опеке и попечительству в Камчатском крае в части  расходов на выплату вознаграждения опекунам совершеннолетних недееспособных граждан, проживающим в Камчатском крае</t>
  </si>
  <si>
    <t>Субвенции для осуществления  государственных полномочий по опеке и попечительству в Камчатском крае в части социальной поддержки детей-сирот и детей, оставшихся без попечения родителей, переданных под опеку или попечительство (за исключением детей-сирот и детей, оставшихся без попечения родителей, переданных под опеку или попечительство, обучающихся в федеральных образовательных организациях), на предоставление дополнительной меры социальной поддержки по содержанию отдельных лиц из числа детей-сирот и детей, оставшихся без попечения родителей, обучающихся в общеобразовательных организациях и ранее находившихся под попечительством, попечителям которых выплачивались денежные средства на их содержание, на выплату ежемесячного вознаграждения приемным родителям, на организацию подготовки лиц, желающих принять на воспитание в свою семью ребенка, оставшегося без попечения родителей</t>
  </si>
  <si>
    <t>Субвенции для осуществления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Камчатском крае, по обеспечению дополнительного образования детей в муниципальных общеобразовательных организациях в Камчатском крае</t>
  </si>
  <si>
    <t>Субвенции для осуществления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t>
  </si>
  <si>
    <t>Субвенции для осуществления  государственных полномочий Камчатского края по выплате ежемесячной доплаты к заработной плате педагогическим работникам, имеющим ученые степени доктора наук, кандидата наук, государственные награды СССР, РСФСР и Российской Федерации, в отдельных муниципальных образовательных организациях в Камчатском крае</t>
  </si>
  <si>
    <t>Субвенции для осуществления  государственных полномочий Камчатского края в части расходов на предоставление  единовременной денежной выплаты гражданам, усыновившим (удочерившим) ребенка (детей) в Камчатском крае</t>
  </si>
  <si>
    <t>Субвенции для осуществления  государственных полномочий  Камчатского края по выплате компенсации части платы, взимаемой с родителей (законных представителей) за присмотр и уход за детьми в образовательных организациях в Камчатском крае, реализующих образовательную программу дошкольного образования</t>
  </si>
  <si>
    <t>Субвенции для осуществления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t>
  </si>
  <si>
    <t>Субвенции на осуществление государственных полномочий Камчатского края по вопросам предоставления гражданам субсидий на оплату жилого помещения и коммунальных услуг</t>
  </si>
  <si>
    <t>Субвенции для осуществления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t>
  </si>
  <si>
    <t>Субвенции на осуществление  государственных полномочий Камчатского края по организации проведения мероприятий по отлову и содержанию безнадзорных животных в Камчатском крае</t>
  </si>
  <si>
    <t>Субвенции на выполнение государственных полномочий Камчатского края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</si>
  <si>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для осуществления отдельных государственных полномочий Камчатского края по осуществлению регионального государственного жилищного надзора в отношении юридических лиц, индивидуальных предпринимателей и граждан и по проведению проверок при осуществлении лицензионного контроля в отношении юридических лиц, индивидуальных предпринимателей, осуществляющих деятельность по управлению многоквартирными домами на основании лицензии</t>
  </si>
  <si>
    <t>Иные межбюджетные трансферты на проведение ремонтных работ здания филиала МКУК "Пенжинский межпоселенческий централизованный культурно-досуговый комплекс" в с. Манилы Пенжинского  района Камчатского края</t>
  </si>
  <si>
    <t>Иные межбюджетные трансферты на оснащение образовательных учреждений Петропавловск-Камчатского городского округа автоматическими приборами погодного регулирования, а также оборудованием для комфортного пребывания детей в образовательных учреждениях в межотопительный период</t>
  </si>
  <si>
    <t>Иные межбюджетные трансферты на повышение оплаты труда работникам муниципальных учреждений культуры, определенных Указом Президента Российской Федерации от 07.05.2012 № 597 "О мероприятиях по реализации государственной социальной политики", финансируемых из местных бюджетов</t>
  </si>
  <si>
    <t>Иные межбюджетные трансферты на подключение (технологическое присоединение) к централизованной системе водоснабжения</t>
  </si>
  <si>
    <t>Осуществление первичного воинского учета на территориях, где отсутствуют военные комиссариаты</t>
  </si>
  <si>
    <t>Выплата единовременного пособия при всех формах устройства детей, лишенных родительского попечения, в семью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</si>
  <si>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</si>
  <si>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Всего:</t>
  </si>
  <si>
    <t>07.12.2017</t>
  </si>
  <si>
    <t>Законодательное Собрание Камчатского края</t>
  </si>
  <si>
    <t>Контрольно-счетная палата Камчатского края</t>
  </si>
  <si>
    <t>Правительство Камчатского края</t>
  </si>
  <si>
    <t>Аппарат Губернатора и Правительства Камчатского края</t>
  </si>
  <si>
    <t>Министерство сельского хозяйства, пищевой и перерабатывающей промышленности Камчатского края</t>
  </si>
  <si>
    <t>Министерство природных ресурсов и экологии Камчатского края</t>
  </si>
  <si>
    <t>Министерство рыбного хозяйства Камчатского края</t>
  </si>
  <si>
    <t>Министерство жилищно-коммунального хозяйства и энергетики Камчатского края</t>
  </si>
  <si>
    <t>Министерство финансов Камчатского края</t>
  </si>
  <si>
    <t>Министерство строительства Камчатского края</t>
  </si>
  <si>
    <t>Министерство образования и молодежной политики Камчатского края</t>
  </si>
  <si>
    <t>Министерство здравоохранения Камчатского края</t>
  </si>
  <si>
    <t>Министерство социального развития и труда Камчатского края</t>
  </si>
  <si>
    <t>Министерство культуры Камчатского края</t>
  </si>
  <si>
    <t>Министерство специальных программ и по делам казачества Камчатского края</t>
  </si>
  <si>
    <t>Агентство по информатизации и связи Камчатского края</t>
  </si>
  <si>
    <t>Министерство имущественных и земельных отношений Камчатского края</t>
  </si>
  <si>
    <t>Агентство записи актов гражданского состояния Камчатского края</t>
  </si>
  <si>
    <t>Агентство по делам архивов Камчатского края</t>
  </si>
  <si>
    <t>Агентство по занятости населения и миграционной политике Камчатского края</t>
  </si>
  <si>
    <t>Агентство по ветеринарии Камчатского края</t>
  </si>
  <si>
    <t>Министерство транспорта и дорожного строительства Камчатского края</t>
  </si>
  <si>
    <t>Агентство по обеспечению деятельности мировых судей Камчатского края</t>
  </si>
  <si>
    <t>Региональная служба по тарифам и ценам Камчатского края</t>
  </si>
  <si>
    <t>Инспекция государственного технического надзора Камчатского края</t>
  </si>
  <si>
    <t>Инспекция государственного строительного надзора Камчатского края</t>
  </si>
  <si>
    <t>Государственная инспекция по контролю в сфере закупок Камчатского края</t>
  </si>
  <si>
    <t>Избирательная комиссия Камчатского края</t>
  </si>
  <si>
    <t>Министерство экономического развития и торговли Камчатского края</t>
  </si>
  <si>
    <t>Петропавловск-Камчатская городская территориальная избирательная комиссия</t>
  </si>
  <si>
    <t>Палата Уполномоченных в Камчатском крае</t>
  </si>
  <si>
    <t>Агентство по внутренней политике Камчатского края</t>
  </si>
  <si>
    <t>Министерство спорта Камчатского края</t>
  </si>
  <si>
    <t>Агентство лесного хозяйства и охраны животного мира Камчатского края</t>
  </si>
  <si>
    <t>Агентство по туризму и внешним связям Камчатского края</t>
  </si>
  <si>
    <t>Министерство территориального развития Камчатского края</t>
  </si>
  <si>
    <t>Агентство инвестиций и предпринимательства Камчатского края</t>
  </si>
  <si>
    <t>Агентство по обращению с отходами Камчатского края</t>
  </si>
  <si>
    <t>Служба охраны объектов культурного наследия Камчатского края</t>
  </si>
  <si>
    <t>Агентство приоритетных проектов развития Камчатского края</t>
  </si>
  <si>
    <t>ИТОГО</t>
  </si>
  <si>
    <t>01.12.2017</t>
  </si>
  <si>
    <t xml:space="preserve">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 </t>
  </si>
  <si>
    <t>Единая субвенция бюджетам субъектов Российской Федерации и бюджету г. Байконура</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</si>
  <si>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</si>
  <si>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 xml:space="preserve">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 </t>
  </si>
  <si>
    <t>Субсидии бюджетам субъектов Российской Федерации на софинансирование региональных программ повышения мобильности трудовых ресурсов</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</si>
  <si>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</si>
  <si>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</si>
  <si>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Субвенции бюджетам субъектов Российской Федерации на осуществление отдельных полномочий в области лесных отношений</t>
  </si>
  <si>
    <t>Дотации бюджетам субъектов Российской Федерации на выравнивание бюджетной обеспеченности</t>
  </si>
  <si>
    <t xml:space="preserve">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t>
  </si>
  <si>
    <t>Межбюджетные трансферты, передаваемые бюджетам субъектов Российской Федерации на выплату региональной доплаты к пенсии</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</si>
  <si>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</si>
  <si>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</si>
  <si>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Межбюджетные трансферты, передаваемые бюджетам субъектов Российской Федерации на осуществление единовременных выплат медицинским работникам</t>
  </si>
  <si>
    <t xml:space="preserve">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 </t>
  </si>
  <si>
    <t>Возврат бюджетного кредита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</si>
</sst>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9" x14ac:knownFonts="1">
    <font>
      <sz val="11"/>
      <color theme="1"/>
      <name val="Calibri"/>
      <family val="2"/>
      <scheme val="minor"/>
    </font>
    <font>
      <b/>
      <sz val="12"/>
      <name val="Times New Roman"/>
      <family val="1"/>
      <charset val="204"/>
    </font>
    <font>
      <b/>
      <sz val="11"/>
      <name val="Times New Roman"/>
      <family val="1"/>
      <charset val="204"/>
    </font>
    <font>
      <sz val="11"/>
      <name val="Times New Roman"/>
      <family val="1"/>
      <charset val="204"/>
    </font>
    <font>
      <sz val="9"/>
      <name val="Times New Roman"/>
      <family val="1"/>
      <charset val="204"/>
    </font>
    <font>
      <b/>
      <sz val="10"/>
      <name val="Times New Roman"/>
      <family val="1"/>
      <charset val="204"/>
    </font>
    <font>
      <sz val="10"/>
      <name val="Times New Roman"/>
      <family val="1"/>
      <charset val="204"/>
    </font>
    <font>
      <b/>
      <sz val="10"/>
      <name val="Times New Roman"/>
      <family val="1"/>
    </font>
    <font>
      <sz val="10"/>
      <color theme="1"/>
      <name val="Calibri"/>
      <family val="2"/>
      <scheme val="minor"/>
    </font>
    <font>
      <sz val="11"/>
      <color theme="1"/>
      <name val="Times New Roman"/>
      <family val="1"/>
    </font>
    <font>
      <sz val="10"/>
      <name val="Times New Roman"/>
      <family val="1"/>
    </font>
    <font>
      <sz val="12"/>
      <color theme="1"/>
      <name val="Times New Roman"/>
      <family val="1"/>
    </font>
    <font>
      <b/>
      <sz val="12"/>
      <name val="Times New Roman"/>
      <family val="1"/>
    </font>
    <font>
      <sz val="11"/>
      <color theme="0" tint="-0.34998626667073579"/>
      <name val="Calibri"/>
      <family val="2"/>
      <scheme val="minor"/>
    </font>
    <font>
      <b/>
      <sz val="11"/>
      <color theme="1"/>
      <name val="Times New Roman"/>
      <family val="1"/>
      <charset val="204"/>
    </font>
    <font>
      <b/>
      <sz val="11"/>
      <color theme="1"/>
      <name val="Calibri"/>
      <family val="2"/>
      <charset val="204"/>
      <scheme val="minor"/>
    </font>
    <font>
      <sz val="12"/>
      <color theme="0"/>
      <name val="Times New Roman"/>
      <family val="1"/>
    </font>
    <font>
      <sz val="11"/>
      <color theme="0"/>
      <name val="Calibri"/>
      <family val="2"/>
      <scheme val="minor"/>
    </font>
    <font>
      <b/>
      <sz val="9"/>
      <color theme="0"/>
      <name val="Times New Roman"/>
      <family val="1"/>
      <charset val="204"/>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5">
    <xf numFmtId="0" fontId="0" fillId="0" borderId="0" xfId="0"/>
    <xf numFmtId="0" fontId="2" fillId="0" borderId="0" xfId="0" applyFont="1" applyAlignment="1">
      <alignment wrapText="1"/>
    </xf>
    <xf numFmtId="0" fontId="2" fillId="0" borderId="0" xfId="0" applyFont="1" applyAlignment="1">
      <alignment horizontal="center" wrapText="1"/>
    </xf>
    <xf numFmtId="0" fontId="3" fillId="0" borderId="0" xfId="0" applyFont="1" applyAlignment="1">
      <alignment wrapText="1"/>
    </xf>
    <xf numFmtId="0" fontId="3" fillId="0" borderId="0" xfId="0" applyFont="1" applyBorder="1" applyAlignment="1"/>
    <xf numFmtId="0" fontId="3" fillId="0" borderId="0" xfId="0" applyFont="1"/>
    <xf numFmtId="0" fontId="3" fillId="0" borderId="0" xfId="0" applyFont="1" applyBorder="1"/>
    <xf numFmtId="0" fontId="4" fillId="0" borderId="0" xfId="0" applyFont="1" applyBorder="1" applyAlignment="1">
      <alignment horizontal="right"/>
    </xf>
    <xf numFmtId="164" fontId="5" fillId="2" borderId="4" xfId="0" applyNumberFormat="1" applyFont="1" applyFill="1" applyBorder="1" applyAlignment="1"/>
    <xf numFmtId="164" fontId="3" fillId="0" borderId="4" xfId="0" applyNumberFormat="1" applyFont="1" applyFill="1" applyBorder="1" applyAlignment="1">
      <alignment horizontal="right" wrapText="1"/>
    </xf>
    <xf numFmtId="0" fontId="3" fillId="0" borderId="0" xfId="0" applyFont="1" applyFill="1" applyBorder="1" applyAlignment="1">
      <alignment wrapText="1"/>
    </xf>
    <xf numFmtId="0" fontId="3" fillId="0" borderId="0" xfId="0" applyFont="1" applyBorder="1" applyAlignment="1">
      <alignment wrapText="1"/>
    </xf>
    <xf numFmtId="164" fontId="3" fillId="0" borderId="0" xfId="0" applyNumberFormat="1" applyFont="1" applyFill="1" applyBorder="1" applyAlignment="1">
      <alignment horizontal="right" wrapText="1"/>
    </xf>
    <xf numFmtId="164" fontId="2" fillId="0" borderId="4" xfId="0" applyNumberFormat="1" applyFont="1" applyFill="1" applyBorder="1" applyAlignment="1">
      <alignment horizontal="right" wrapText="1"/>
    </xf>
    <xf numFmtId="164" fontId="3" fillId="0" borderId="4" xfId="0" applyNumberFormat="1" applyFont="1" applyFill="1" applyBorder="1" applyAlignment="1">
      <alignment horizontal="right" vertical="center" wrapText="1"/>
    </xf>
    <xf numFmtId="0" fontId="2" fillId="0" borderId="0" xfId="0" applyFont="1" applyFill="1" applyBorder="1" applyAlignment="1">
      <alignment wrapText="1"/>
    </xf>
    <xf numFmtId="0" fontId="2" fillId="0" borderId="0" xfId="0" applyFont="1" applyFill="1" applyBorder="1" applyAlignment="1">
      <alignment horizontal="left" wrapText="1"/>
    </xf>
    <xf numFmtId="0" fontId="3" fillId="0" borderId="0" xfId="0" applyFont="1" applyFill="1" applyBorder="1"/>
    <xf numFmtId="0" fontId="3" fillId="0" borderId="4" xfId="0" applyFont="1" applyFill="1" applyBorder="1" applyAlignment="1">
      <alignment horizontal="center" vertical="top" wrapText="1"/>
    </xf>
    <xf numFmtId="164" fontId="3" fillId="0" borderId="4" xfId="0" applyNumberFormat="1" applyFont="1" applyBorder="1" applyAlignment="1">
      <alignment horizontal="left" vertical="center" wrapText="1"/>
    </xf>
    <xf numFmtId="164" fontId="3" fillId="0" borderId="4" xfId="0" applyNumberFormat="1" applyFont="1" applyBorder="1" applyAlignment="1">
      <alignment horizontal="right" vertical="center" wrapText="1"/>
    </xf>
    <xf numFmtId="164" fontId="2" fillId="0" borderId="4" xfId="0" applyNumberFormat="1" applyFont="1" applyBorder="1" applyAlignment="1">
      <alignment horizontal="right" vertical="center" wrapText="1"/>
    </xf>
    <xf numFmtId="14" fontId="0" fillId="0" borderId="0" xfId="0" applyNumberFormat="1"/>
    <xf numFmtId="164" fontId="7" fillId="2" borderId="4" xfId="0" applyNumberFormat="1" applyFont="1" applyFill="1" applyBorder="1" applyAlignment="1">
      <alignment horizontal="center" vertical="center" wrapText="1"/>
    </xf>
    <xf numFmtId="49" fontId="6" fillId="2" borderId="4" xfId="0" applyNumberFormat="1" applyFont="1" applyFill="1" applyBorder="1" applyAlignment="1">
      <alignment horizontal="left" wrapText="1"/>
    </xf>
    <xf numFmtId="164" fontId="7" fillId="2" borderId="4" xfId="0" applyNumberFormat="1" applyFont="1" applyFill="1" applyBorder="1" applyAlignment="1">
      <alignment horizontal="right" vertical="center" wrapText="1"/>
    </xf>
    <xf numFmtId="0" fontId="8" fillId="0" borderId="0" xfId="0" applyFont="1"/>
    <xf numFmtId="0" fontId="9" fillId="0" borderId="0" xfId="0" applyFont="1"/>
    <xf numFmtId="0" fontId="11" fillId="0" borderId="0" xfId="0" applyFont="1"/>
    <xf numFmtId="0" fontId="12" fillId="2" borderId="0" xfId="0" applyFont="1" applyFill="1" applyBorder="1" applyAlignment="1"/>
    <xf numFmtId="0" fontId="13" fillId="0" borderId="0" xfId="0" applyNumberFormat="1" applyFont="1"/>
    <xf numFmtId="0" fontId="13" fillId="0" borderId="0" xfId="0" applyFont="1"/>
    <xf numFmtId="0" fontId="14" fillId="0" borderId="4" xfId="0" applyFont="1" applyBorder="1" applyAlignment="1">
      <alignment horizontal="center" vertical="center" wrapText="1"/>
    </xf>
    <xf numFmtId="164" fontId="15" fillId="0" borderId="4" xfId="0" applyNumberFormat="1" applyFont="1" applyBorder="1"/>
    <xf numFmtId="0" fontId="15" fillId="0" borderId="4" xfId="0" applyFont="1" applyBorder="1" applyAlignment="1">
      <alignment wrapText="1"/>
    </xf>
    <xf numFmtId="0" fontId="17" fillId="0" borderId="0" xfId="0" applyFont="1"/>
    <xf numFmtId="164" fontId="10" fillId="2" borderId="4" xfId="0" applyNumberFormat="1" applyFont="1" applyFill="1" applyBorder="1" applyAlignment="1">
      <alignment vertical="center" wrapText="1"/>
    </xf>
    <xf numFmtId="164" fontId="3" fillId="2" borderId="4" xfId="0" applyNumberFormat="1" applyFont="1" applyFill="1" applyBorder="1" applyAlignment="1">
      <alignment horizontal="right" wrapText="1"/>
    </xf>
    <xf numFmtId="164" fontId="10" fillId="2" borderId="4" xfId="0" applyNumberFormat="1" applyFont="1" applyFill="1" applyBorder="1" applyAlignment="1">
      <alignment horizontal="center" vertical="center" wrapText="1"/>
    </xf>
    <xf numFmtId="14" fontId="16" fillId="0" borderId="0" xfId="0" applyNumberFormat="1" applyFont="1"/>
    <xf numFmtId="0" fontId="18" fillId="2" borderId="0" xfId="0" applyFont="1" applyFill="1" applyBorder="1" applyAlignment="1"/>
    <xf numFmtId="0" fontId="1" fillId="0" borderId="0" xfId="0" applyFont="1" applyAlignment="1">
      <alignment horizontal="center" wrapText="1"/>
    </xf>
    <xf numFmtId="0" fontId="2" fillId="0" borderId="1" xfId="0" applyNumberFormat="1" applyFont="1" applyFill="1" applyBorder="1" applyAlignment="1">
      <alignment horizontal="left" wrapText="1"/>
    </xf>
    <xf numFmtId="0" fontId="2" fillId="0" borderId="2" xfId="0" applyNumberFormat="1" applyFont="1" applyFill="1" applyBorder="1" applyAlignment="1">
      <alignment horizontal="left" wrapText="1"/>
    </xf>
    <xf numFmtId="0" fontId="2" fillId="0" borderId="3" xfId="0" applyNumberFormat="1" applyFont="1" applyFill="1" applyBorder="1" applyAlignment="1">
      <alignment horizontal="left" wrapText="1"/>
    </xf>
    <xf numFmtId="164" fontId="2" fillId="0" borderId="4" xfId="0" applyNumberFormat="1" applyFont="1" applyFill="1" applyBorder="1" applyAlignment="1">
      <alignment horizontal="left" wrapText="1"/>
    </xf>
    <xf numFmtId="0" fontId="3" fillId="0" borderId="4" xfId="0" applyFont="1" applyFill="1" applyBorder="1" applyAlignment="1">
      <alignment horizontal="left"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165" fontId="2" fillId="0" borderId="4" xfId="0" applyNumberFormat="1" applyFont="1" applyFill="1" applyBorder="1" applyAlignment="1">
      <alignment horizontal="center" vertical="center"/>
    </xf>
    <xf numFmtId="165" fontId="2" fillId="0" borderId="4" xfId="0" applyNumberFormat="1" applyFont="1" applyFill="1" applyBorder="1" applyAlignment="1">
      <alignment horizontal="left" vertical="center" wrapText="1"/>
    </xf>
    <xf numFmtId="0" fontId="2" fillId="0" borderId="4" xfId="0" applyFont="1" applyFill="1" applyBorder="1" applyAlignment="1">
      <alignment horizontal="left"/>
    </xf>
    <xf numFmtId="0" fontId="3" fillId="0" borderId="4" xfId="0" applyFont="1" applyBorder="1" applyAlignment="1">
      <alignment horizontal="left"/>
    </xf>
    <xf numFmtId="0" fontId="3" fillId="0" borderId="4" xfId="0" applyFont="1" applyBorder="1" applyAlignment="1">
      <alignment horizontal="left" wrapText="1"/>
    </xf>
    <xf numFmtId="164" fontId="2" fillId="0" borderId="4" xfId="0" applyNumberFormat="1" applyFont="1" applyBorder="1" applyAlignment="1">
      <alignment horizontal="lef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tabSelected="1" view="pageBreakPreview" topLeftCell="A13" zoomScaleNormal="100" zoomScaleSheetLayoutView="100" workbookViewId="0">
      <selection activeCell="E6" sqref="E6"/>
    </sheetView>
  </sheetViews>
  <sheetFormatPr defaultRowHeight="14.4" x14ac:dyDescent="0.3"/>
  <cols>
    <col min="1" max="1" width="69.33203125" customWidth="1"/>
    <col min="2" max="2" width="13.88671875" customWidth="1"/>
    <col min="3" max="4" width="14.44140625" customWidth="1"/>
    <col min="5" max="5" width="12.44140625" customWidth="1"/>
    <col min="6" max="6" width="12.5546875" customWidth="1"/>
    <col min="7" max="7" width="16" bestFit="1" customWidth="1"/>
    <col min="9" max="9" width="10.109375" bestFit="1" customWidth="1"/>
  </cols>
  <sheetData>
    <row r="1" spans="1:9" ht="15.6" x14ac:dyDescent="0.3">
      <c r="A1" s="41" t="s">
        <v>0</v>
      </c>
      <c r="B1" s="41"/>
      <c r="C1" s="41"/>
      <c r="D1" s="41"/>
      <c r="E1" s="41"/>
      <c r="F1" s="30" t="s">
        <v>108</v>
      </c>
      <c r="G1" s="31" t="str">
        <f>TEXT(F1,"[$-FC19]ДД ММММ")</f>
        <v>01 декабря</v>
      </c>
      <c r="H1" s="31" t="str">
        <f>TEXT(F1,"[$-FC19]ДД.ММ.ГГГ \г")</f>
        <v>01.12.2017 г</v>
      </c>
    </row>
    <row r="2" spans="1:9" ht="15.6" x14ac:dyDescent="0.3">
      <c r="A2" s="41" t="str">
        <f>CONCATENATE("с ",G1," по ",G2,"ода")</f>
        <v>с 01 декабря по 07 декабря 2017 года</v>
      </c>
      <c r="B2" s="41"/>
      <c r="C2" s="41"/>
      <c r="D2" s="41"/>
      <c r="E2" s="41"/>
      <c r="F2" s="30" t="s">
        <v>66</v>
      </c>
      <c r="G2" s="31" t="str">
        <f>TEXT(F2,"[$-FC19]ДД ММММ ГГГ \г")</f>
        <v>07 декабря 2017 г</v>
      </c>
      <c r="H2" s="31" t="str">
        <f>TEXT(F2,"[$-FC19]ДД.ММ.ГГГ \г")</f>
        <v>07.12.2017 г</v>
      </c>
      <c r="I2" s="22"/>
    </row>
    <row r="3" spans="1:9" x14ac:dyDescent="0.3">
      <c r="A3" s="1"/>
      <c r="B3" s="2"/>
      <c r="C3" s="2"/>
      <c r="D3" s="2"/>
      <c r="E3" s="3"/>
    </row>
    <row r="4" spans="1:9" x14ac:dyDescent="0.3">
      <c r="A4" s="4"/>
      <c r="B4" s="5"/>
      <c r="C4" s="5"/>
      <c r="D4" s="6"/>
      <c r="E4" s="7" t="s">
        <v>1</v>
      </c>
    </row>
    <row r="5" spans="1:9" x14ac:dyDescent="0.3">
      <c r="A5" s="42" t="str">
        <f>CONCATENATE("Остатки средств на ",H1,".")</f>
        <v>Остатки средств на 01.12.2017 г.</v>
      </c>
      <c r="B5" s="43"/>
      <c r="C5" s="43"/>
      <c r="D5" s="44"/>
      <c r="E5" s="8">
        <f>2269497.9</f>
        <v>2269497.9</v>
      </c>
      <c r="F5" s="22"/>
    </row>
    <row r="6" spans="1:9" x14ac:dyDescent="0.3">
      <c r="A6" s="10"/>
      <c r="B6" s="11"/>
      <c r="C6" s="11"/>
      <c r="D6" s="11"/>
      <c r="E6" s="12"/>
    </row>
    <row r="7" spans="1:9" x14ac:dyDescent="0.3">
      <c r="A7" s="51" t="s">
        <v>2</v>
      </c>
      <c r="B7" s="52"/>
      <c r="C7" s="52"/>
      <c r="D7" s="52"/>
      <c r="E7" s="13"/>
    </row>
    <row r="8" spans="1:9" x14ac:dyDescent="0.3">
      <c r="A8" s="46" t="s">
        <v>3</v>
      </c>
      <c r="B8" s="52"/>
      <c r="C8" s="52"/>
      <c r="D8" s="52"/>
      <c r="E8" s="9">
        <f>E26-E9</f>
        <v>444051.17502000043</v>
      </c>
    </row>
    <row r="9" spans="1:9" x14ac:dyDescent="0.3">
      <c r="A9" s="53" t="s">
        <v>4</v>
      </c>
      <c r="B9" s="52"/>
      <c r="C9" s="52"/>
      <c r="D9" s="52"/>
      <c r="E9" s="14">
        <f>SUM(E10:E25)</f>
        <v>3368271.4999999995</v>
      </c>
    </row>
    <row r="10" spans="1:9" ht="28.2" customHeight="1" x14ac:dyDescent="0.3">
      <c r="A10" s="53" t="s">
        <v>109</v>
      </c>
      <c r="B10" s="52"/>
      <c r="C10" s="52"/>
      <c r="D10" s="52"/>
      <c r="E10" s="14">
        <f>118.4</f>
        <v>118.4</v>
      </c>
    </row>
    <row r="11" spans="1:9" x14ac:dyDescent="0.3">
      <c r="A11" s="53" t="s">
        <v>110</v>
      </c>
      <c r="B11" s="52"/>
      <c r="C11" s="52"/>
      <c r="D11" s="52"/>
      <c r="E11" s="14">
        <f>1.7+2.8+85+87</f>
        <v>176.5</v>
      </c>
    </row>
    <row r="12" spans="1:9" ht="30" customHeight="1" x14ac:dyDescent="0.3">
      <c r="A12" s="53" t="s">
        <v>111</v>
      </c>
      <c r="B12" s="52"/>
      <c r="C12" s="52"/>
      <c r="D12" s="52"/>
      <c r="E12" s="14">
        <f>1482+47</f>
        <v>1529</v>
      </c>
    </row>
    <row r="13" spans="1:9" ht="31.2" customHeight="1" x14ac:dyDescent="0.3">
      <c r="A13" s="53" t="s">
        <v>112</v>
      </c>
      <c r="B13" s="52"/>
      <c r="C13" s="52"/>
      <c r="D13" s="52"/>
      <c r="E13" s="14">
        <f>896.9+132.2</f>
        <v>1029.0999999999999</v>
      </c>
    </row>
    <row r="14" spans="1:9" ht="28.8" customHeight="1" x14ac:dyDescent="0.3">
      <c r="A14" s="53" t="s">
        <v>113</v>
      </c>
      <c r="B14" s="52"/>
      <c r="C14" s="52"/>
      <c r="D14" s="52"/>
      <c r="E14" s="14">
        <f>128.5</f>
        <v>128.5</v>
      </c>
    </row>
    <row r="15" spans="1:9" ht="28.8" customHeight="1" x14ac:dyDescent="0.3">
      <c r="A15" s="53" t="s">
        <v>114</v>
      </c>
      <c r="B15" s="52"/>
      <c r="C15" s="52"/>
      <c r="D15" s="52"/>
      <c r="E15" s="14">
        <f>75.3+150.4+132.9+755.5+696.2</f>
        <v>1810.3</v>
      </c>
    </row>
    <row r="16" spans="1:9" ht="29.4" customHeight="1" x14ac:dyDescent="0.3">
      <c r="A16" s="53" t="s">
        <v>115</v>
      </c>
      <c r="B16" s="52"/>
      <c r="C16" s="52"/>
      <c r="D16" s="52"/>
      <c r="E16" s="14">
        <f>168079.4+21078.2+478.3</f>
        <v>189635.9</v>
      </c>
    </row>
    <row r="17" spans="1:5" ht="29.4" customHeight="1" x14ac:dyDescent="0.3">
      <c r="A17" s="53" t="s">
        <v>116</v>
      </c>
      <c r="B17" s="52"/>
      <c r="C17" s="52"/>
      <c r="D17" s="52"/>
      <c r="E17" s="14">
        <f>130.1+81.6</f>
        <v>211.7</v>
      </c>
    </row>
    <row r="18" spans="1:5" x14ac:dyDescent="0.3">
      <c r="A18" s="53" t="s">
        <v>117</v>
      </c>
      <c r="B18" s="52"/>
      <c r="C18" s="52"/>
      <c r="D18" s="52"/>
      <c r="E18" s="14">
        <f>3096284.3</f>
        <v>3096284.3</v>
      </c>
    </row>
    <row r="19" spans="1:5" ht="43.8" customHeight="1" x14ac:dyDescent="0.3">
      <c r="A19" s="53" t="s">
        <v>118</v>
      </c>
      <c r="B19" s="52"/>
      <c r="C19" s="52"/>
      <c r="D19" s="52"/>
      <c r="E19" s="14">
        <f>162.9</f>
        <v>162.9</v>
      </c>
    </row>
    <row r="20" spans="1:5" ht="30" customHeight="1" x14ac:dyDescent="0.3">
      <c r="A20" s="53" t="s">
        <v>119</v>
      </c>
      <c r="B20" s="52"/>
      <c r="C20" s="52"/>
      <c r="D20" s="52"/>
      <c r="E20" s="14">
        <f>7275.7</f>
        <v>7275.7</v>
      </c>
    </row>
    <row r="21" spans="1:5" ht="29.4" customHeight="1" x14ac:dyDescent="0.3">
      <c r="A21" s="53" t="s">
        <v>120</v>
      </c>
      <c r="B21" s="52"/>
      <c r="C21" s="52"/>
      <c r="D21" s="52"/>
      <c r="E21" s="14">
        <f>24.8</f>
        <v>24.8</v>
      </c>
    </row>
    <row r="22" spans="1:5" ht="60" customHeight="1" x14ac:dyDescent="0.3">
      <c r="A22" s="53" t="s">
        <v>121</v>
      </c>
      <c r="B22" s="52"/>
      <c r="C22" s="52"/>
      <c r="D22" s="52"/>
      <c r="E22" s="14">
        <f>553.7</f>
        <v>553.70000000000005</v>
      </c>
    </row>
    <row r="23" spans="1:5" ht="29.4" customHeight="1" x14ac:dyDescent="0.3">
      <c r="A23" s="53" t="s">
        <v>122</v>
      </c>
      <c r="B23" s="52"/>
      <c r="C23" s="52"/>
      <c r="D23" s="52"/>
      <c r="E23" s="14">
        <f>600</f>
        <v>600</v>
      </c>
    </row>
    <row r="24" spans="1:5" ht="31.8" customHeight="1" x14ac:dyDescent="0.3">
      <c r="A24" s="53" t="s">
        <v>123</v>
      </c>
      <c r="B24" s="52"/>
      <c r="C24" s="52"/>
      <c r="D24" s="52"/>
      <c r="E24" s="14">
        <f>700.9</f>
        <v>700.9</v>
      </c>
    </row>
    <row r="25" spans="1:5" x14ac:dyDescent="0.3">
      <c r="A25" s="53" t="s">
        <v>124</v>
      </c>
      <c r="B25" s="52"/>
      <c r="C25" s="52"/>
      <c r="D25" s="52"/>
      <c r="E25" s="14">
        <v>68029.8</v>
      </c>
    </row>
    <row r="26" spans="1:5" x14ac:dyDescent="0.3">
      <c r="A26" s="45" t="s">
        <v>5</v>
      </c>
      <c r="B26" s="46"/>
      <c r="C26" s="46"/>
      <c r="D26" s="46"/>
      <c r="E26" s="13">
        <f>'Муниципальные районы'!B41-Учреждения!E5+'Муниципальные районы'!B40</f>
        <v>3812322.67502</v>
      </c>
    </row>
    <row r="27" spans="1:5" x14ac:dyDescent="0.3">
      <c r="A27" s="15"/>
      <c r="B27" s="16"/>
      <c r="C27" s="16"/>
      <c r="D27" s="6"/>
      <c r="E27" s="17"/>
    </row>
    <row r="28" spans="1:5" x14ac:dyDescent="0.3">
      <c r="A28" s="47" t="s">
        <v>14</v>
      </c>
      <c r="B28" s="49" t="s">
        <v>6</v>
      </c>
      <c r="C28" s="50" t="s">
        <v>7</v>
      </c>
      <c r="D28" s="50"/>
      <c r="E28" s="50"/>
    </row>
    <row r="29" spans="1:5" ht="82.8" x14ac:dyDescent="0.3">
      <c r="A29" s="48"/>
      <c r="B29" s="49"/>
      <c r="C29" s="18" t="s">
        <v>8</v>
      </c>
      <c r="D29" s="18" t="s">
        <v>9</v>
      </c>
      <c r="E29" s="18" t="s">
        <v>10</v>
      </c>
    </row>
    <row r="30" spans="1:5" x14ac:dyDescent="0.3">
      <c r="A30" s="19" t="s">
        <v>67</v>
      </c>
      <c r="B30" s="20">
        <v>16912.19112</v>
      </c>
      <c r="C30" s="20">
        <v>12896.328030000001</v>
      </c>
      <c r="D30" s="20">
        <v>1972.99567</v>
      </c>
      <c r="E30" s="20"/>
    </row>
    <row r="31" spans="1:5" x14ac:dyDescent="0.3">
      <c r="A31" s="19" t="s">
        <v>68</v>
      </c>
      <c r="B31" s="20">
        <v>4973</v>
      </c>
      <c r="C31" s="20">
        <v>2900</v>
      </c>
      <c r="D31" s="20">
        <v>760</v>
      </c>
      <c r="E31" s="20"/>
    </row>
    <row r="32" spans="1:5" x14ac:dyDescent="0.3">
      <c r="A32" s="19" t="s">
        <v>69</v>
      </c>
      <c r="B32" s="20">
        <v>311</v>
      </c>
      <c r="C32" s="20">
        <v>295</v>
      </c>
      <c r="D32" s="20">
        <v>16</v>
      </c>
      <c r="E32" s="20"/>
    </row>
    <row r="33" spans="1:5" x14ac:dyDescent="0.3">
      <c r="A33" s="19" t="s">
        <v>70</v>
      </c>
      <c r="B33" s="20">
        <v>60936.580569999998</v>
      </c>
      <c r="C33" s="20">
        <v>2800</v>
      </c>
      <c r="D33" s="20">
        <v>1000</v>
      </c>
      <c r="E33" s="20"/>
    </row>
    <row r="34" spans="1:5" ht="27.6" x14ac:dyDescent="0.3">
      <c r="A34" s="19" t="s">
        <v>71</v>
      </c>
      <c r="B34" s="20">
        <v>8861.9359800000002</v>
      </c>
      <c r="C34" s="20">
        <v>2590.9213100000002</v>
      </c>
      <c r="D34" s="20">
        <v>961.51469999999995</v>
      </c>
      <c r="E34" s="20"/>
    </row>
    <row r="35" spans="1:5" x14ac:dyDescent="0.3">
      <c r="A35" s="19" t="s">
        <v>72</v>
      </c>
      <c r="B35" s="20">
        <v>6010.9377899999999</v>
      </c>
      <c r="C35" s="20">
        <v>934.9</v>
      </c>
      <c r="D35" s="20">
        <v>596.1</v>
      </c>
      <c r="E35" s="20"/>
    </row>
    <row r="36" spans="1:5" x14ac:dyDescent="0.3">
      <c r="A36" s="19" t="s">
        <v>73</v>
      </c>
      <c r="B36" s="20">
        <v>745.71207000000004</v>
      </c>
      <c r="C36" s="20"/>
      <c r="D36" s="20">
        <v>358</v>
      </c>
      <c r="E36" s="20"/>
    </row>
    <row r="37" spans="1:5" ht="27.6" x14ac:dyDescent="0.3">
      <c r="A37" s="19" t="s">
        <v>74</v>
      </c>
      <c r="B37" s="20">
        <v>112681.69327</v>
      </c>
      <c r="C37" s="20"/>
      <c r="D37" s="20"/>
      <c r="E37" s="20">
        <v>11060.913</v>
      </c>
    </row>
    <row r="38" spans="1:5" x14ac:dyDescent="0.3">
      <c r="A38" s="19" t="s">
        <v>75</v>
      </c>
      <c r="B38" s="20">
        <v>7615.3316400000003</v>
      </c>
      <c r="C38" s="20">
        <v>3119.4470000000001</v>
      </c>
      <c r="D38" s="20">
        <v>515.23599999999999</v>
      </c>
      <c r="E38" s="20"/>
    </row>
    <row r="39" spans="1:5" x14ac:dyDescent="0.3">
      <c r="A39" s="19" t="s">
        <v>76</v>
      </c>
      <c r="B39" s="20">
        <v>198894.15857999999</v>
      </c>
      <c r="C39" s="20">
        <v>10618.663920000001</v>
      </c>
      <c r="D39" s="20">
        <v>2478.2759299999998</v>
      </c>
      <c r="E39" s="20">
        <v>144.71817999999999</v>
      </c>
    </row>
    <row r="40" spans="1:5" x14ac:dyDescent="0.3">
      <c r="A40" s="19" t="s">
        <v>77</v>
      </c>
      <c r="B40" s="20">
        <v>149869.31929000001</v>
      </c>
      <c r="C40" s="20">
        <v>1128.32564</v>
      </c>
      <c r="D40" s="20">
        <v>273.81027</v>
      </c>
      <c r="E40" s="20">
        <v>417.30993999999998</v>
      </c>
    </row>
    <row r="41" spans="1:5" x14ac:dyDescent="0.3">
      <c r="A41" s="19" t="s">
        <v>78</v>
      </c>
      <c r="B41" s="20">
        <v>589484.00149000005</v>
      </c>
      <c r="C41" s="20">
        <v>13128.575080000001</v>
      </c>
      <c r="D41" s="20">
        <v>3051.6561400000001</v>
      </c>
      <c r="E41" s="20">
        <v>245997.43765000001</v>
      </c>
    </row>
    <row r="42" spans="1:5" x14ac:dyDescent="0.3">
      <c r="A42" s="19" t="s">
        <v>79</v>
      </c>
      <c r="B42" s="20">
        <v>330433.54638999997</v>
      </c>
      <c r="C42" s="20">
        <v>10600</v>
      </c>
      <c r="D42" s="20">
        <v>2074.9778200000001</v>
      </c>
      <c r="E42" s="20">
        <v>233061.08231</v>
      </c>
    </row>
    <row r="43" spans="1:5" x14ac:dyDescent="0.3">
      <c r="A43" s="19" t="s">
        <v>80</v>
      </c>
      <c r="B43" s="20">
        <v>45864.313999999998</v>
      </c>
      <c r="C43" s="20">
        <v>1919</v>
      </c>
      <c r="D43" s="20">
        <v>174.66</v>
      </c>
      <c r="E43" s="20"/>
    </row>
    <row r="44" spans="1:5" ht="27.6" x14ac:dyDescent="0.3">
      <c r="A44" s="19" t="s">
        <v>81</v>
      </c>
      <c r="B44" s="20">
        <v>57253.738839999998</v>
      </c>
      <c r="C44" s="20">
        <v>31000</v>
      </c>
      <c r="D44" s="20">
        <v>13500</v>
      </c>
      <c r="E44" s="20"/>
    </row>
    <row r="45" spans="1:5" x14ac:dyDescent="0.3">
      <c r="A45" s="19" t="s">
        <v>82</v>
      </c>
      <c r="B45" s="20">
        <v>1441.9280000000001</v>
      </c>
      <c r="C45" s="20">
        <v>500</v>
      </c>
      <c r="D45" s="20">
        <v>337.8</v>
      </c>
      <c r="E45" s="20"/>
    </row>
    <row r="46" spans="1:5" x14ac:dyDescent="0.3">
      <c r="A46" s="19" t="s">
        <v>83</v>
      </c>
      <c r="B46" s="20">
        <v>837.70830000000001</v>
      </c>
      <c r="C46" s="20"/>
      <c r="D46" s="20"/>
      <c r="E46" s="20"/>
    </row>
    <row r="47" spans="1:5" x14ac:dyDescent="0.3">
      <c r="A47" s="19" t="s">
        <v>84</v>
      </c>
      <c r="B47" s="20">
        <v>2592.8639499999999</v>
      </c>
      <c r="C47" s="20">
        <v>85</v>
      </c>
      <c r="D47" s="20"/>
      <c r="E47" s="20"/>
    </row>
    <row r="48" spans="1:5" x14ac:dyDescent="0.3">
      <c r="A48" s="19" t="s">
        <v>85</v>
      </c>
      <c r="B48" s="20">
        <v>588.58831999999995</v>
      </c>
      <c r="C48" s="20"/>
      <c r="D48" s="20"/>
      <c r="E48" s="20"/>
    </row>
    <row r="49" spans="1:5" ht="27.6" x14ac:dyDescent="0.3">
      <c r="A49" s="19" t="s">
        <v>86</v>
      </c>
      <c r="B49" s="20">
        <v>27470.09447</v>
      </c>
      <c r="C49" s="20">
        <v>12027.736999999999</v>
      </c>
      <c r="D49" s="20">
        <v>2648.2240000000002</v>
      </c>
      <c r="E49" s="20">
        <v>7279.4705599999998</v>
      </c>
    </row>
    <row r="50" spans="1:5" x14ac:dyDescent="0.3">
      <c r="A50" s="19" t="s">
        <v>87</v>
      </c>
      <c r="B50" s="20">
        <v>166.55638999999999</v>
      </c>
      <c r="C50" s="20"/>
      <c r="D50" s="20"/>
      <c r="E50" s="20"/>
    </row>
    <row r="51" spans="1:5" x14ac:dyDescent="0.3">
      <c r="A51" s="19" t="s">
        <v>88</v>
      </c>
      <c r="B51" s="20">
        <v>189657.33949000001</v>
      </c>
      <c r="C51" s="20">
        <v>5827.2910000000002</v>
      </c>
      <c r="D51" s="20">
        <v>2185</v>
      </c>
      <c r="E51" s="20"/>
    </row>
    <row r="52" spans="1:5" x14ac:dyDescent="0.3">
      <c r="A52" s="19" t="s">
        <v>89</v>
      </c>
      <c r="B52" s="20">
        <v>13499.42928</v>
      </c>
      <c r="C52" s="20">
        <v>8000</v>
      </c>
      <c r="D52" s="20">
        <v>2200</v>
      </c>
      <c r="E52" s="20"/>
    </row>
    <row r="53" spans="1:5" x14ac:dyDescent="0.3">
      <c r="A53" s="19" t="s">
        <v>90</v>
      </c>
      <c r="B53" s="20">
        <v>2712.5846299999998</v>
      </c>
      <c r="C53" s="20">
        <v>2500</v>
      </c>
      <c r="D53" s="20"/>
      <c r="E53" s="20"/>
    </row>
    <row r="54" spans="1:5" x14ac:dyDescent="0.3">
      <c r="A54" s="19" t="s">
        <v>91</v>
      </c>
      <c r="B54" s="20">
        <v>974.26535999999999</v>
      </c>
      <c r="C54" s="20"/>
      <c r="D54" s="20">
        <v>382.65499999999997</v>
      </c>
      <c r="E54" s="20"/>
    </row>
    <row r="55" spans="1:5" x14ac:dyDescent="0.3">
      <c r="A55" s="19" t="s">
        <v>92</v>
      </c>
      <c r="B55" s="20">
        <v>4057.31</v>
      </c>
      <c r="C55" s="20">
        <v>2494.7800000000002</v>
      </c>
      <c r="D55" s="20">
        <v>677.92</v>
      </c>
      <c r="E55" s="20"/>
    </row>
    <row r="56" spans="1:5" x14ac:dyDescent="0.3">
      <c r="A56" s="19" t="s">
        <v>93</v>
      </c>
      <c r="B56" s="20">
        <v>979</v>
      </c>
      <c r="C56" s="20">
        <v>700</v>
      </c>
      <c r="D56" s="20">
        <v>120</v>
      </c>
      <c r="E56" s="20"/>
    </row>
    <row r="57" spans="1:5" x14ac:dyDescent="0.3">
      <c r="A57" s="19" t="s">
        <v>94</v>
      </c>
      <c r="B57" s="20">
        <v>-1533.6200799999999</v>
      </c>
      <c r="C57" s="20"/>
      <c r="D57" s="20">
        <v>52.321159999999999</v>
      </c>
      <c r="E57" s="20"/>
    </row>
    <row r="58" spans="1:5" x14ac:dyDescent="0.3">
      <c r="A58" s="19" t="s">
        <v>95</v>
      </c>
      <c r="B58" s="20">
        <v>572040.28136999998</v>
      </c>
      <c r="C58" s="20">
        <v>25159.839250000001</v>
      </c>
      <c r="D58" s="20">
        <v>7249.84</v>
      </c>
      <c r="E58" s="20">
        <v>134.55122</v>
      </c>
    </row>
    <row r="59" spans="1:5" ht="27.6" x14ac:dyDescent="0.3">
      <c r="A59" s="19" t="s">
        <v>96</v>
      </c>
      <c r="B59" s="20">
        <v>35.895969999999998</v>
      </c>
      <c r="C59" s="20">
        <v>32.573480000000004</v>
      </c>
      <c r="D59" s="20">
        <v>3.3224900000000002</v>
      </c>
      <c r="E59" s="20"/>
    </row>
    <row r="60" spans="1:5" x14ac:dyDescent="0.3">
      <c r="A60" s="19" t="s">
        <v>97</v>
      </c>
      <c r="B60" s="20">
        <v>789.15</v>
      </c>
      <c r="C60" s="20">
        <v>450</v>
      </c>
      <c r="D60" s="20"/>
      <c r="E60" s="20"/>
    </row>
    <row r="61" spans="1:5" x14ac:dyDescent="0.3">
      <c r="A61" s="19" t="s">
        <v>98</v>
      </c>
      <c r="B61" s="20">
        <v>720.91840999999999</v>
      </c>
      <c r="C61" s="20"/>
      <c r="D61" s="20"/>
      <c r="E61" s="20"/>
    </row>
    <row r="62" spans="1:5" x14ac:dyDescent="0.3">
      <c r="A62" s="19" t="s">
        <v>99</v>
      </c>
      <c r="B62" s="20">
        <v>39891.29739</v>
      </c>
      <c r="C62" s="20"/>
      <c r="D62" s="20">
        <v>421.57949000000002</v>
      </c>
      <c r="E62" s="20"/>
    </row>
    <row r="63" spans="1:5" x14ac:dyDescent="0.3">
      <c r="A63" s="19" t="s">
        <v>100</v>
      </c>
      <c r="B63" s="20">
        <v>55056.736900000004</v>
      </c>
      <c r="C63" s="20">
        <v>2820.2827200000002</v>
      </c>
      <c r="D63" s="20">
        <v>1555.6086299999999</v>
      </c>
      <c r="E63" s="20"/>
    </row>
    <row r="64" spans="1:5" x14ac:dyDescent="0.3">
      <c r="A64" s="19" t="s">
        <v>101</v>
      </c>
      <c r="B64" s="20">
        <v>15.698700000000001</v>
      </c>
      <c r="C64" s="20">
        <v>15.698700000000001</v>
      </c>
      <c r="D64" s="20"/>
      <c r="E64" s="20"/>
    </row>
    <row r="65" spans="1:5" x14ac:dyDescent="0.3">
      <c r="A65" s="19" t="s">
        <v>102</v>
      </c>
      <c r="B65" s="20">
        <v>753.59113000000002</v>
      </c>
      <c r="C65" s="20">
        <v>304.76</v>
      </c>
      <c r="D65" s="20">
        <v>317.92079999999999</v>
      </c>
      <c r="E65" s="20"/>
    </row>
    <row r="66" spans="1:5" x14ac:dyDescent="0.3">
      <c r="A66" s="19" t="s">
        <v>103</v>
      </c>
      <c r="B66" s="20">
        <v>28267.645</v>
      </c>
      <c r="C66" s="20"/>
      <c r="D66" s="20"/>
      <c r="E66" s="20"/>
    </row>
    <row r="67" spans="1:5" x14ac:dyDescent="0.3">
      <c r="A67" s="19" t="s">
        <v>104</v>
      </c>
      <c r="B67" s="20">
        <v>2061.5636599999998</v>
      </c>
      <c r="C67" s="20"/>
      <c r="D67" s="20"/>
      <c r="E67" s="20"/>
    </row>
    <row r="68" spans="1:5" x14ac:dyDescent="0.3">
      <c r="A68" s="19" t="s">
        <v>105</v>
      </c>
      <c r="B68" s="20">
        <v>42.488999999999997</v>
      </c>
      <c r="C68" s="20"/>
      <c r="D68" s="20"/>
      <c r="E68" s="20"/>
    </row>
    <row r="69" spans="1:5" x14ac:dyDescent="0.3">
      <c r="A69" s="19" t="s">
        <v>106</v>
      </c>
      <c r="B69" s="20">
        <v>660</v>
      </c>
      <c r="C69" s="20">
        <v>500</v>
      </c>
      <c r="D69" s="20">
        <v>160</v>
      </c>
      <c r="E69" s="20"/>
    </row>
    <row r="70" spans="1:5" x14ac:dyDescent="0.3">
      <c r="A70" s="54" t="s">
        <v>107</v>
      </c>
      <c r="B70" s="21">
        <v>2534626.7766700001</v>
      </c>
      <c r="C70" s="21">
        <v>155349.12312999999</v>
      </c>
      <c r="D70" s="21">
        <v>46045.418100000003</v>
      </c>
      <c r="E70" s="21">
        <v>498095.48285999999</v>
      </c>
    </row>
  </sheetData>
  <mergeCells count="26">
    <mergeCell ref="A21:D21"/>
    <mergeCell ref="A22:D22"/>
    <mergeCell ref="A23:D23"/>
    <mergeCell ref="A24:D24"/>
    <mergeCell ref="A25:D25"/>
    <mergeCell ref="A16:D16"/>
    <mergeCell ref="A17:D17"/>
    <mergeCell ref="A18:D18"/>
    <mergeCell ref="A19:D19"/>
    <mergeCell ref="A20:D20"/>
    <mergeCell ref="A1:E1"/>
    <mergeCell ref="A2:E2"/>
    <mergeCell ref="A5:D5"/>
    <mergeCell ref="A26:D26"/>
    <mergeCell ref="A28:A29"/>
    <mergeCell ref="B28:B29"/>
    <mergeCell ref="C28:E28"/>
    <mergeCell ref="A7:D7"/>
    <mergeCell ref="A8:D8"/>
    <mergeCell ref="A9:D9"/>
    <mergeCell ref="A10:D10"/>
    <mergeCell ref="A11:D11"/>
    <mergeCell ref="A12:D12"/>
    <mergeCell ref="A13:D13"/>
    <mergeCell ref="A14:D14"/>
    <mergeCell ref="A15:D15"/>
  </mergeCells>
  <pageMargins left="0.70866141732283472" right="0.70866141732283472" top="0.74803149606299213" bottom="0.74803149606299213" header="0.31496062992125984" footer="0.31496062992125984"/>
  <pageSetup paperSize="9" scale="7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view="pageBreakPreview" topLeftCell="A37" zoomScaleNormal="100" zoomScaleSheetLayoutView="100" workbookViewId="0">
      <selection activeCell="B42" sqref="B42"/>
    </sheetView>
  </sheetViews>
  <sheetFormatPr defaultRowHeight="14.4" x14ac:dyDescent="0.3"/>
  <cols>
    <col min="1" max="1" width="38.33203125" customWidth="1"/>
    <col min="2" max="2" width="13.109375" customWidth="1"/>
    <col min="3" max="3" width="13.21875" customWidth="1"/>
    <col min="4" max="4" width="13" customWidth="1"/>
    <col min="5" max="5" width="13.109375" customWidth="1"/>
    <col min="6" max="6" width="12.88671875" customWidth="1"/>
    <col min="7" max="7" width="14.33203125" customWidth="1"/>
    <col min="8" max="8" width="14" customWidth="1"/>
    <col min="9" max="9" width="13" customWidth="1"/>
    <col min="10" max="10" width="12.6640625" customWidth="1"/>
    <col min="11" max="11" width="11" customWidth="1"/>
    <col min="12" max="12" width="13.5546875" customWidth="1"/>
    <col min="13" max="13" width="13.21875" customWidth="1"/>
    <col min="14" max="14" width="14.21875" customWidth="1"/>
    <col min="15" max="15" width="12.88671875" customWidth="1"/>
    <col min="16" max="16" width="11" customWidth="1"/>
  </cols>
  <sheetData>
    <row r="1" spans="1:16" s="28" customFormat="1" ht="15.6" x14ac:dyDescent="0.3">
      <c r="A1" s="39" t="s">
        <v>66</v>
      </c>
      <c r="C1" s="29" t="s">
        <v>13</v>
      </c>
    </row>
    <row r="2" spans="1:16" x14ac:dyDescent="0.3">
      <c r="A2" s="35" t="str">
        <f>TEXT(EndData2,"[$-FC19]ДД.ММ.ГГГ")</f>
        <v>07.12.2017</v>
      </c>
      <c r="B2" s="35">
        <f>A2+1</f>
        <v>43077</v>
      </c>
      <c r="C2" s="40" t="str">
        <f>TEXT(B2,"[$-FC19]ДД.ММ.ГГГ")</f>
        <v>08.12.2017</v>
      </c>
      <c r="P2" s="26" t="s">
        <v>12</v>
      </c>
    </row>
    <row r="3" spans="1:16" s="27" customFormat="1" ht="51.75" customHeight="1" x14ac:dyDescent="0.25">
      <c r="A3" s="32" t="s">
        <v>15</v>
      </c>
      <c r="B3" s="38" t="s">
        <v>16</v>
      </c>
      <c r="C3" s="36" t="s">
        <v>17</v>
      </c>
      <c r="D3" s="36" t="s">
        <v>18</v>
      </c>
      <c r="E3" s="36" t="s">
        <v>19</v>
      </c>
      <c r="F3" s="36" t="s">
        <v>20</v>
      </c>
      <c r="G3" s="36" t="s">
        <v>21</v>
      </c>
      <c r="H3" s="36" t="s">
        <v>22</v>
      </c>
      <c r="I3" s="36" t="s">
        <v>23</v>
      </c>
      <c r="J3" s="36" t="s">
        <v>24</v>
      </c>
      <c r="K3" s="36" t="s">
        <v>25</v>
      </c>
      <c r="L3" s="36" t="s">
        <v>26</v>
      </c>
      <c r="M3" s="36" t="s">
        <v>27</v>
      </c>
      <c r="N3" s="36" t="s">
        <v>28</v>
      </c>
      <c r="O3" s="36" t="s">
        <v>29</v>
      </c>
      <c r="P3" s="23" t="s">
        <v>11</v>
      </c>
    </row>
    <row r="4" spans="1:16" ht="27" x14ac:dyDescent="0.3">
      <c r="A4" s="24" t="s">
        <v>31</v>
      </c>
      <c r="B4" s="37"/>
      <c r="C4" s="37"/>
      <c r="D4" s="37"/>
      <c r="E4" s="37"/>
      <c r="F4" s="37"/>
      <c r="G4" s="37"/>
      <c r="H4" s="37"/>
      <c r="I4" s="37"/>
      <c r="J4" s="37">
        <v>1368.25</v>
      </c>
      <c r="K4" s="37">
        <v>185.48159999999999</v>
      </c>
      <c r="L4" s="37"/>
      <c r="M4" s="37"/>
      <c r="N4" s="37"/>
      <c r="O4" s="37"/>
      <c r="P4" s="25">
        <v>1553.7316000000001</v>
      </c>
    </row>
    <row r="5" spans="1:16" ht="40.200000000000003" x14ac:dyDescent="0.3">
      <c r="A5" s="24" t="s">
        <v>32</v>
      </c>
      <c r="B5" s="37">
        <v>1810</v>
      </c>
      <c r="C5" s="37">
        <v>18266.826000000001</v>
      </c>
      <c r="D5" s="37">
        <v>19454.173999999999</v>
      </c>
      <c r="E5" s="37">
        <v>11312.543</v>
      </c>
      <c r="F5" s="37">
        <v>11693.74</v>
      </c>
      <c r="G5" s="37">
        <v>19720.75</v>
      </c>
      <c r="H5" s="37"/>
      <c r="I5" s="37">
        <v>4343</v>
      </c>
      <c r="J5" s="37">
        <v>829.83699999999999</v>
      </c>
      <c r="K5" s="37">
        <v>5310.4116000000004</v>
      </c>
      <c r="L5" s="37">
        <v>99282.633470000001</v>
      </c>
      <c r="M5" s="37">
        <v>9648.9130000000005</v>
      </c>
      <c r="N5" s="37">
        <v>13426.601360000001</v>
      </c>
      <c r="O5" s="37">
        <v>12239.532999999999</v>
      </c>
      <c r="P5" s="25">
        <v>227338.96243000001</v>
      </c>
    </row>
    <row r="6" spans="1:16" ht="27" x14ac:dyDescent="0.3">
      <c r="A6" s="24" t="s">
        <v>33</v>
      </c>
      <c r="B6" s="37"/>
      <c r="C6" s="37"/>
      <c r="D6" s="37">
        <v>75</v>
      </c>
      <c r="E6" s="37">
        <v>21565.9</v>
      </c>
      <c r="F6" s="37"/>
      <c r="G6" s="37">
        <v>6495.8429999999998</v>
      </c>
      <c r="H6" s="37">
        <v>8024.232</v>
      </c>
      <c r="I6" s="37">
        <v>6000</v>
      </c>
      <c r="J6" s="37">
        <v>4188.3040000000001</v>
      </c>
      <c r="K6" s="37"/>
      <c r="L6" s="37"/>
      <c r="M6" s="37"/>
      <c r="N6" s="37">
        <v>737.57799999999997</v>
      </c>
      <c r="O6" s="37"/>
      <c r="P6" s="25">
        <v>47086.857000000004</v>
      </c>
    </row>
    <row r="7" spans="1:16" ht="66.599999999999994" x14ac:dyDescent="0.3">
      <c r="A7" s="24" t="s">
        <v>34</v>
      </c>
      <c r="B7" s="37">
        <v>46330.794000000002</v>
      </c>
      <c r="C7" s="37">
        <v>41065.353199999998</v>
      </c>
      <c r="D7" s="37">
        <v>16959.337</v>
      </c>
      <c r="E7" s="37">
        <v>15819.5</v>
      </c>
      <c r="F7" s="37">
        <v>13078.838</v>
      </c>
      <c r="G7" s="37">
        <v>38916.819000000003</v>
      </c>
      <c r="H7" s="37">
        <v>2184.1999999999998</v>
      </c>
      <c r="I7" s="37">
        <v>1579.3979999999999</v>
      </c>
      <c r="J7" s="37">
        <v>28002.305</v>
      </c>
      <c r="K7" s="37">
        <v>2952.777</v>
      </c>
      <c r="L7" s="37"/>
      <c r="M7" s="37">
        <v>12114.057000000001</v>
      </c>
      <c r="N7" s="37">
        <v>8662.9979999999996</v>
      </c>
      <c r="O7" s="37"/>
      <c r="P7" s="25">
        <v>227666.3762</v>
      </c>
    </row>
    <row r="8" spans="1:16" ht="27" x14ac:dyDescent="0.3">
      <c r="A8" s="24" t="s">
        <v>35</v>
      </c>
      <c r="B8" s="37"/>
      <c r="C8" s="37"/>
      <c r="D8" s="37"/>
      <c r="E8" s="37"/>
      <c r="F8" s="37"/>
      <c r="G8" s="37"/>
      <c r="H8" s="37"/>
      <c r="I8" s="37"/>
      <c r="J8" s="37"/>
      <c r="K8" s="37"/>
      <c r="L8" s="37"/>
      <c r="M8" s="37">
        <v>332.94600000000003</v>
      </c>
      <c r="N8" s="37">
        <v>1000</v>
      </c>
      <c r="O8" s="37"/>
      <c r="P8" s="25">
        <v>1332.9459999999999</v>
      </c>
    </row>
    <row r="9" spans="1:16" ht="93" x14ac:dyDescent="0.3">
      <c r="A9" s="24" t="s">
        <v>36</v>
      </c>
      <c r="B9" s="37">
        <v>10616.129360000001</v>
      </c>
      <c r="C9" s="37"/>
      <c r="D9" s="37"/>
      <c r="E9" s="37"/>
      <c r="F9" s="37"/>
      <c r="G9" s="37">
        <v>446.43060000000003</v>
      </c>
      <c r="H9" s="37">
        <v>159.12200000000001</v>
      </c>
      <c r="I9" s="37"/>
      <c r="J9" s="37">
        <v>606.22799999999995</v>
      </c>
      <c r="K9" s="37"/>
      <c r="L9" s="37">
        <v>398.15886</v>
      </c>
      <c r="M9" s="37"/>
      <c r="N9" s="37">
        <v>-1611.2350200000001</v>
      </c>
      <c r="O9" s="37"/>
      <c r="P9" s="25">
        <v>10614.8338</v>
      </c>
    </row>
    <row r="10" spans="1:16" ht="66.599999999999994" x14ac:dyDescent="0.3">
      <c r="A10" s="24" t="s">
        <v>37</v>
      </c>
      <c r="B10" s="37"/>
      <c r="C10" s="37"/>
      <c r="D10" s="37"/>
      <c r="E10" s="37"/>
      <c r="F10" s="37"/>
      <c r="G10" s="37">
        <v>2755.7244000000001</v>
      </c>
      <c r="H10" s="37"/>
      <c r="I10" s="37">
        <v>5211.7760200000002</v>
      </c>
      <c r="J10" s="37"/>
      <c r="K10" s="37">
        <v>7222.6731300000001</v>
      </c>
      <c r="L10" s="37"/>
      <c r="M10" s="37"/>
      <c r="N10" s="37"/>
      <c r="O10" s="37"/>
      <c r="P10" s="25">
        <v>15190.17355</v>
      </c>
    </row>
    <row r="11" spans="1:16" ht="79.8" x14ac:dyDescent="0.3">
      <c r="A11" s="24" t="s">
        <v>38</v>
      </c>
      <c r="B11" s="37">
        <v>119.71899999999999</v>
      </c>
      <c r="C11" s="37"/>
      <c r="D11" s="37"/>
      <c r="E11" s="37"/>
      <c r="F11" s="37"/>
      <c r="G11" s="37"/>
      <c r="H11" s="37"/>
      <c r="I11" s="37"/>
      <c r="J11" s="37">
        <v>20.856999999999999</v>
      </c>
      <c r="K11" s="37">
        <v>3.11</v>
      </c>
      <c r="L11" s="37">
        <v>12.309839999999999</v>
      </c>
      <c r="M11" s="37">
        <v>10.60014</v>
      </c>
      <c r="N11" s="37">
        <v>12.309839999999999</v>
      </c>
      <c r="O11" s="37"/>
      <c r="P11" s="25">
        <v>178.90582000000001</v>
      </c>
    </row>
    <row r="12" spans="1:16" ht="79.8" x14ac:dyDescent="0.3">
      <c r="A12" s="24" t="s">
        <v>39</v>
      </c>
      <c r="B12" s="37"/>
      <c r="C12" s="37">
        <v>3775.2129799999998</v>
      </c>
      <c r="D12" s="37">
        <v>632</v>
      </c>
      <c r="E12" s="37">
        <v>408</v>
      </c>
      <c r="F12" s="37">
        <v>143.048</v>
      </c>
      <c r="G12" s="37">
        <v>612</v>
      </c>
      <c r="H12" s="37">
        <v>153.45599999999999</v>
      </c>
      <c r="I12" s="37">
        <v>43</v>
      </c>
      <c r="J12" s="37"/>
      <c r="K12" s="37"/>
      <c r="L12" s="37">
        <v>258.87360000000001</v>
      </c>
      <c r="M12" s="37">
        <v>232.33699999999999</v>
      </c>
      <c r="N12" s="37">
        <v>239.5248</v>
      </c>
      <c r="O12" s="37"/>
      <c r="P12" s="25">
        <v>6497.4523799999997</v>
      </c>
    </row>
    <row r="13" spans="1:16" ht="93" x14ac:dyDescent="0.3">
      <c r="A13" s="24" t="s">
        <v>40</v>
      </c>
      <c r="B13" s="37">
        <v>552.67200000000003</v>
      </c>
      <c r="C13" s="37">
        <v>258.32600000000002</v>
      </c>
      <c r="D13" s="37">
        <v>172.25</v>
      </c>
      <c r="E13" s="37">
        <v>121.6</v>
      </c>
      <c r="F13" s="37">
        <v>86.084000000000003</v>
      </c>
      <c r="G13" s="37">
        <v>86.083330000000004</v>
      </c>
      <c r="H13" s="37">
        <v>21.501370000000001</v>
      </c>
      <c r="I13" s="37">
        <v>84.75</v>
      </c>
      <c r="J13" s="37">
        <v>77.462000000000003</v>
      </c>
      <c r="K13" s="37">
        <v>95.297749999999994</v>
      </c>
      <c r="L13" s="37">
        <v>53.930630000000001</v>
      </c>
      <c r="M13" s="37">
        <v>75.5</v>
      </c>
      <c r="N13" s="37">
        <v>171.46601000000001</v>
      </c>
      <c r="O13" s="37">
        <v>66.9131</v>
      </c>
      <c r="P13" s="25">
        <v>1923.83619</v>
      </c>
    </row>
    <row r="14" spans="1:16" ht="53.4" x14ac:dyDescent="0.3">
      <c r="A14" s="24" t="s">
        <v>41</v>
      </c>
      <c r="B14" s="37">
        <v>222</v>
      </c>
      <c r="C14" s="37">
        <v>345.51776999999998</v>
      </c>
      <c r="D14" s="37">
        <v>342</v>
      </c>
      <c r="E14" s="37">
        <v>93.2</v>
      </c>
      <c r="F14" s="37">
        <v>60.3</v>
      </c>
      <c r="G14" s="37"/>
      <c r="H14" s="37">
        <v>237.72</v>
      </c>
      <c r="I14" s="37">
        <v>26</v>
      </c>
      <c r="J14" s="37">
        <v>266.52</v>
      </c>
      <c r="K14" s="37">
        <v>105.94</v>
      </c>
      <c r="L14" s="37">
        <v>44.512970000000003</v>
      </c>
      <c r="M14" s="37">
        <v>80</v>
      </c>
      <c r="N14" s="37">
        <v>152.79777999999999</v>
      </c>
      <c r="O14" s="37">
        <v>4.9160000000000004</v>
      </c>
      <c r="P14" s="25">
        <v>1981.42452</v>
      </c>
    </row>
    <row r="15" spans="1:16" ht="79.8" x14ac:dyDescent="0.3">
      <c r="A15" s="24" t="s">
        <v>42</v>
      </c>
      <c r="B15" s="37">
        <v>1570.2</v>
      </c>
      <c r="C15" s="37">
        <v>1507.5751600000001</v>
      </c>
      <c r="D15" s="37">
        <v>192</v>
      </c>
      <c r="E15" s="37">
        <v>75.900000000000006</v>
      </c>
      <c r="F15" s="37">
        <v>64.78</v>
      </c>
      <c r="G15" s="37">
        <v>203.7</v>
      </c>
      <c r="H15" s="37">
        <v>130.226</v>
      </c>
      <c r="I15" s="37">
        <v>159.80000000000001</v>
      </c>
      <c r="J15" s="37">
        <v>197.08600000000001</v>
      </c>
      <c r="K15" s="37">
        <v>119</v>
      </c>
      <c r="L15" s="37">
        <v>148.1686</v>
      </c>
      <c r="M15" s="37">
        <v>30</v>
      </c>
      <c r="N15" s="37">
        <v>228.19692000000001</v>
      </c>
      <c r="O15" s="37">
        <v>251.68729999999999</v>
      </c>
      <c r="P15" s="25">
        <v>4878.3199800000002</v>
      </c>
    </row>
    <row r="16" spans="1:16" ht="106.2" x14ac:dyDescent="0.3">
      <c r="A16" s="24" t="s">
        <v>43</v>
      </c>
      <c r="B16" s="37">
        <v>23949.964029999999</v>
      </c>
      <c r="C16" s="37">
        <v>1168.7720999999999</v>
      </c>
      <c r="D16" s="37">
        <v>511.1</v>
      </c>
      <c r="E16" s="37"/>
      <c r="F16" s="37"/>
      <c r="G16" s="37"/>
      <c r="H16" s="37"/>
      <c r="I16" s="37"/>
      <c r="J16" s="37">
        <v>254.6</v>
      </c>
      <c r="K16" s="37"/>
      <c r="L16" s="37"/>
      <c r="M16" s="37"/>
      <c r="N16" s="37"/>
      <c r="O16" s="37"/>
      <c r="P16" s="25">
        <v>25884.436129999998</v>
      </c>
    </row>
    <row r="17" spans="1:16" ht="93" x14ac:dyDescent="0.3">
      <c r="A17" s="24" t="s">
        <v>44</v>
      </c>
      <c r="B17" s="37"/>
      <c r="C17" s="37">
        <v>6666.8990000000003</v>
      </c>
      <c r="D17" s="37"/>
      <c r="E17" s="37"/>
      <c r="F17" s="37"/>
      <c r="G17" s="37"/>
      <c r="H17" s="37"/>
      <c r="I17" s="37"/>
      <c r="J17" s="37"/>
      <c r="K17" s="37"/>
      <c r="L17" s="37"/>
      <c r="M17" s="37"/>
      <c r="N17" s="37"/>
      <c r="O17" s="37"/>
      <c r="P17" s="25">
        <v>6666.8990000000003</v>
      </c>
    </row>
    <row r="18" spans="1:16" ht="79.8" x14ac:dyDescent="0.3">
      <c r="A18" s="24" t="s">
        <v>45</v>
      </c>
      <c r="B18" s="37">
        <v>10.6</v>
      </c>
      <c r="C18" s="37">
        <v>127.51748000000001</v>
      </c>
      <c r="D18" s="37"/>
      <c r="E18" s="37"/>
      <c r="F18" s="37"/>
      <c r="G18" s="37">
        <v>28.131</v>
      </c>
      <c r="H18" s="37"/>
      <c r="I18" s="37"/>
      <c r="J18" s="37">
        <v>37.39264</v>
      </c>
      <c r="K18" s="37"/>
      <c r="L18" s="37"/>
      <c r="M18" s="37"/>
      <c r="N18" s="37"/>
      <c r="O18" s="37"/>
      <c r="P18" s="25">
        <v>203.64112</v>
      </c>
    </row>
    <row r="19" spans="1:16" ht="317.39999999999998" x14ac:dyDescent="0.3">
      <c r="A19" s="24" t="s">
        <v>46</v>
      </c>
      <c r="B19" s="37">
        <v>27485</v>
      </c>
      <c r="C19" s="37">
        <v>21899.999660000001</v>
      </c>
      <c r="D19" s="37">
        <v>1747.6189999999999</v>
      </c>
      <c r="E19" s="37">
        <v>2649.9314599999998</v>
      </c>
      <c r="F19" s="37">
        <v>404.50200000000001</v>
      </c>
      <c r="G19" s="37">
        <v>3686</v>
      </c>
      <c r="H19" s="37">
        <v>1026.5631900000001</v>
      </c>
      <c r="I19" s="37">
        <v>99.569190000000006</v>
      </c>
      <c r="J19" s="37">
        <v>3960</v>
      </c>
      <c r="K19" s="37">
        <v>1865</v>
      </c>
      <c r="L19" s="37">
        <v>557.31600000000003</v>
      </c>
      <c r="M19" s="37">
        <v>3086.1439999999998</v>
      </c>
      <c r="N19" s="37">
        <v>1377.6120900000001</v>
      </c>
      <c r="O19" s="37">
        <v>1761.82</v>
      </c>
      <c r="P19" s="25">
        <v>71607.076589999997</v>
      </c>
    </row>
    <row r="20" spans="1:16" ht="159" x14ac:dyDescent="0.3">
      <c r="A20" s="24" t="s">
        <v>47</v>
      </c>
      <c r="B20" s="37">
        <v>128633.24000999999</v>
      </c>
      <c r="C20" s="37">
        <v>76385.078999999998</v>
      </c>
      <c r="D20" s="37">
        <v>21994.493999999999</v>
      </c>
      <c r="E20" s="37">
        <v>30604.957760000001</v>
      </c>
      <c r="F20" s="37">
        <v>7628.9880000000003</v>
      </c>
      <c r="G20" s="37">
        <v>28802.901000000002</v>
      </c>
      <c r="H20" s="37">
        <v>11559.88601</v>
      </c>
      <c r="I20" s="37">
        <v>3519.4920000000002</v>
      </c>
      <c r="J20" s="37">
        <v>19391.504659999999</v>
      </c>
      <c r="K20" s="37">
        <v>8007.6030000000001</v>
      </c>
      <c r="L20" s="37">
        <v>32822.764999999999</v>
      </c>
      <c r="M20" s="37">
        <v>10566.665999999999</v>
      </c>
      <c r="N20" s="37">
        <v>15715.825409999999</v>
      </c>
      <c r="O20" s="37">
        <v>14232.108829999999</v>
      </c>
      <c r="P20" s="25">
        <v>409865.51068000001</v>
      </c>
    </row>
    <row r="21" spans="1:16" ht="93" x14ac:dyDescent="0.3">
      <c r="A21" s="24" t="s">
        <v>48</v>
      </c>
      <c r="B21" s="37">
        <v>7536.6360299999997</v>
      </c>
      <c r="C21" s="37">
        <v>1800</v>
      </c>
      <c r="D21" s="37">
        <v>1619.204</v>
      </c>
      <c r="E21" s="37">
        <v>503.81299999999999</v>
      </c>
      <c r="F21" s="37">
        <v>355.35599999999999</v>
      </c>
      <c r="G21" s="37">
        <v>2259.3000000000002</v>
      </c>
      <c r="H21" s="37">
        <v>1000.93546</v>
      </c>
      <c r="I21" s="37">
        <v>65</v>
      </c>
      <c r="J21" s="37">
        <v>2500</v>
      </c>
      <c r="K21" s="37">
        <v>1168.1379999999999</v>
      </c>
      <c r="L21" s="37">
        <v>1913.4</v>
      </c>
      <c r="M21" s="37"/>
      <c r="N21" s="37"/>
      <c r="O21" s="37">
        <v>195.5</v>
      </c>
      <c r="P21" s="25">
        <v>20917.282490000001</v>
      </c>
    </row>
    <row r="22" spans="1:16" ht="132.6" x14ac:dyDescent="0.3">
      <c r="A22" s="24" t="s">
        <v>49</v>
      </c>
      <c r="B22" s="37">
        <v>18.582519999999999</v>
      </c>
      <c r="C22" s="37">
        <v>70.187420000000003</v>
      </c>
      <c r="D22" s="37"/>
      <c r="E22" s="37"/>
      <c r="F22" s="37"/>
      <c r="G22" s="37"/>
      <c r="H22" s="37">
        <v>2.4990000000000001</v>
      </c>
      <c r="I22" s="37"/>
      <c r="J22" s="37">
        <v>5.9711800000000004</v>
      </c>
      <c r="K22" s="37">
        <v>3.9882399999999998</v>
      </c>
      <c r="L22" s="37"/>
      <c r="M22" s="37"/>
      <c r="N22" s="37"/>
      <c r="O22" s="37"/>
      <c r="P22" s="25">
        <v>101.22836</v>
      </c>
    </row>
    <row r="23" spans="1:16" ht="79.8" x14ac:dyDescent="0.3">
      <c r="A23" s="24" t="s">
        <v>50</v>
      </c>
      <c r="B23" s="37">
        <v>150</v>
      </c>
      <c r="C23" s="37"/>
      <c r="D23" s="37"/>
      <c r="E23" s="37"/>
      <c r="F23" s="37"/>
      <c r="G23" s="37"/>
      <c r="H23" s="37"/>
      <c r="I23" s="37"/>
      <c r="J23" s="37"/>
      <c r="K23" s="37"/>
      <c r="L23" s="37"/>
      <c r="M23" s="37"/>
      <c r="N23" s="37"/>
      <c r="O23" s="37"/>
      <c r="P23" s="25">
        <v>150</v>
      </c>
    </row>
    <row r="24" spans="1:16" ht="119.4" x14ac:dyDescent="0.3">
      <c r="A24" s="24" t="s">
        <v>51</v>
      </c>
      <c r="B24" s="37">
        <v>5502.76</v>
      </c>
      <c r="C24" s="37">
        <v>3407.0115000000001</v>
      </c>
      <c r="D24" s="37">
        <v>190.51900000000001</v>
      </c>
      <c r="E24" s="37">
        <v>20</v>
      </c>
      <c r="F24" s="37">
        <v>124.203</v>
      </c>
      <c r="G24" s="37">
        <v>562.64</v>
      </c>
      <c r="H24" s="37">
        <v>63.716000000000001</v>
      </c>
      <c r="I24" s="37">
        <v>23</v>
      </c>
      <c r="J24" s="37">
        <v>1173.6020000000001</v>
      </c>
      <c r="K24" s="37"/>
      <c r="L24" s="37">
        <v>1392.375</v>
      </c>
      <c r="M24" s="37"/>
      <c r="N24" s="37">
        <v>597.827</v>
      </c>
      <c r="O24" s="37">
        <v>103.37356</v>
      </c>
      <c r="P24" s="25">
        <v>13161.02706</v>
      </c>
    </row>
    <row r="25" spans="1:16" ht="119.4" x14ac:dyDescent="0.3">
      <c r="A25" s="24" t="s">
        <v>52</v>
      </c>
      <c r="B25" s="37">
        <v>129177.79053</v>
      </c>
      <c r="C25" s="37">
        <v>38725.216</v>
      </c>
      <c r="D25" s="37">
        <v>16617.358</v>
      </c>
      <c r="E25" s="37">
        <v>12654.288</v>
      </c>
      <c r="F25" s="37">
        <v>1500</v>
      </c>
      <c r="G25" s="37">
        <v>5995.5</v>
      </c>
      <c r="H25" s="37">
        <v>2839.95631</v>
      </c>
      <c r="I25" s="37">
        <v>1650</v>
      </c>
      <c r="J25" s="37">
        <v>5818.22</v>
      </c>
      <c r="K25" s="37">
        <v>3566.895</v>
      </c>
      <c r="L25" s="37">
        <v>4296.4920000000002</v>
      </c>
      <c r="M25" s="37">
        <v>6461.7449999999999</v>
      </c>
      <c r="N25" s="37">
        <v>9425.1084800000008</v>
      </c>
      <c r="O25" s="37">
        <v>3640.40427</v>
      </c>
      <c r="P25" s="25">
        <v>242368.97359000001</v>
      </c>
    </row>
    <row r="26" spans="1:16" ht="66.599999999999994" x14ac:dyDescent="0.3">
      <c r="A26" s="24" t="s">
        <v>53</v>
      </c>
      <c r="B26" s="37">
        <v>38550.31783</v>
      </c>
      <c r="C26" s="37">
        <v>5963.5330599999998</v>
      </c>
      <c r="D26" s="37">
        <v>2396.2919999999999</v>
      </c>
      <c r="E26" s="37">
        <v>1935.75</v>
      </c>
      <c r="F26" s="37">
        <v>411.6</v>
      </c>
      <c r="G26" s="37">
        <v>2533.0887699999998</v>
      </c>
      <c r="H26" s="37">
        <v>342.65</v>
      </c>
      <c r="I26" s="37"/>
      <c r="J26" s="37">
        <v>5600</v>
      </c>
      <c r="K26" s="37"/>
      <c r="L26" s="37">
        <v>212.05224000000001</v>
      </c>
      <c r="M26" s="37">
        <v>188.25599</v>
      </c>
      <c r="N26" s="37">
        <v>2162.9579800000001</v>
      </c>
      <c r="O26" s="37">
        <v>1631.058</v>
      </c>
      <c r="P26" s="25">
        <v>61927.555869999997</v>
      </c>
    </row>
    <row r="27" spans="1:16" ht="93" x14ac:dyDescent="0.3">
      <c r="A27" s="24" t="s">
        <v>54</v>
      </c>
      <c r="B27" s="37">
        <v>1081.0395000000001</v>
      </c>
      <c r="C27" s="37">
        <v>877.84100000000001</v>
      </c>
      <c r="D27" s="37">
        <v>310.99299999999999</v>
      </c>
      <c r="E27" s="37">
        <v>221.923</v>
      </c>
      <c r="F27" s="37"/>
      <c r="G27" s="37">
        <v>261.83699999999999</v>
      </c>
      <c r="H27" s="37">
        <v>48.450920000000004</v>
      </c>
      <c r="I27" s="37">
        <v>25.161999999999999</v>
      </c>
      <c r="J27" s="37">
        <v>415</v>
      </c>
      <c r="K27" s="37">
        <v>47</v>
      </c>
      <c r="L27" s="37">
        <v>115.893</v>
      </c>
      <c r="M27" s="37"/>
      <c r="N27" s="37">
        <v>81.667519999999996</v>
      </c>
      <c r="O27" s="37">
        <v>2.1000000000000001E-4</v>
      </c>
      <c r="P27" s="25">
        <v>3486.8071500000001</v>
      </c>
    </row>
    <row r="28" spans="1:16" ht="66.599999999999994" x14ac:dyDescent="0.3">
      <c r="A28" s="24" t="s">
        <v>55</v>
      </c>
      <c r="B28" s="37">
        <v>162.11458999999999</v>
      </c>
      <c r="C28" s="37"/>
      <c r="D28" s="37"/>
      <c r="E28" s="37"/>
      <c r="F28" s="37"/>
      <c r="G28" s="37">
        <v>100.241</v>
      </c>
      <c r="H28" s="37"/>
      <c r="I28" s="37"/>
      <c r="J28" s="37"/>
      <c r="K28" s="37"/>
      <c r="L28" s="37"/>
      <c r="M28" s="37"/>
      <c r="N28" s="37"/>
      <c r="O28" s="37"/>
      <c r="P28" s="25">
        <v>262.35559000000001</v>
      </c>
    </row>
    <row r="29" spans="1:16" ht="79.8" x14ac:dyDescent="0.3">
      <c r="A29" s="24" t="s">
        <v>56</v>
      </c>
      <c r="B29" s="37"/>
      <c r="C29" s="37"/>
      <c r="D29" s="37"/>
      <c r="E29" s="37"/>
      <c r="F29" s="37"/>
      <c r="G29" s="37"/>
      <c r="H29" s="37"/>
      <c r="I29" s="37"/>
      <c r="J29" s="37"/>
      <c r="K29" s="37"/>
      <c r="L29" s="37"/>
      <c r="M29" s="37">
        <v>275.70046000000002</v>
      </c>
      <c r="N29" s="37">
        <v>-327.75900000000001</v>
      </c>
      <c r="O29" s="37">
        <v>-500</v>
      </c>
      <c r="P29" s="25">
        <v>-552.05853999999999</v>
      </c>
    </row>
    <row r="30" spans="1:16" ht="159" x14ac:dyDescent="0.3">
      <c r="A30" s="24" t="s">
        <v>57</v>
      </c>
      <c r="B30" s="37">
        <v>628.62400000000002</v>
      </c>
      <c r="C30" s="37">
        <v>147.6</v>
      </c>
      <c r="D30" s="37"/>
      <c r="E30" s="37"/>
      <c r="F30" s="37"/>
      <c r="G30" s="37"/>
      <c r="H30" s="37"/>
      <c r="I30" s="37"/>
      <c r="J30" s="37"/>
      <c r="K30" s="37"/>
      <c r="L30" s="37"/>
      <c r="M30" s="37"/>
      <c r="N30" s="37"/>
      <c r="O30" s="37"/>
      <c r="P30" s="25">
        <v>776.22400000000005</v>
      </c>
    </row>
    <row r="31" spans="1:16" ht="79.8" x14ac:dyDescent="0.3">
      <c r="A31" s="24" t="s">
        <v>58</v>
      </c>
      <c r="B31" s="37"/>
      <c r="C31" s="37"/>
      <c r="D31" s="37"/>
      <c r="E31" s="37"/>
      <c r="F31" s="37"/>
      <c r="G31" s="37"/>
      <c r="H31" s="37"/>
      <c r="I31" s="37"/>
      <c r="J31" s="37"/>
      <c r="K31" s="37"/>
      <c r="L31" s="37"/>
      <c r="M31" s="37"/>
      <c r="N31" s="37"/>
      <c r="O31" s="37">
        <v>-3512.7820000000002</v>
      </c>
      <c r="P31" s="25">
        <v>-3512.7820000000002</v>
      </c>
    </row>
    <row r="32" spans="1:16" ht="106.2" x14ac:dyDescent="0.3">
      <c r="A32" s="24" t="s">
        <v>59</v>
      </c>
      <c r="B32" s="37">
        <v>202.53952000000001</v>
      </c>
      <c r="C32" s="37"/>
      <c r="D32" s="37"/>
      <c r="E32" s="37"/>
      <c r="F32" s="37"/>
      <c r="G32" s="37"/>
      <c r="H32" s="37"/>
      <c r="I32" s="37"/>
      <c r="J32" s="37"/>
      <c r="K32" s="37"/>
      <c r="L32" s="37"/>
      <c r="M32" s="37"/>
      <c r="N32" s="37"/>
      <c r="O32" s="37"/>
      <c r="P32" s="25">
        <v>202.53952000000001</v>
      </c>
    </row>
    <row r="33" spans="1:16" ht="106.2" x14ac:dyDescent="0.3">
      <c r="A33" s="24" t="s">
        <v>60</v>
      </c>
      <c r="B33" s="37"/>
      <c r="C33" s="37">
        <v>1904.665</v>
      </c>
      <c r="D33" s="37">
        <v>539.95799999999997</v>
      </c>
      <c r="E33" s="37">
        <v>517.78499999999997</v>
      </c>
      <c r="F33" s="37">
        <v>222.60300000000001</v>
      </c>
      <c r="G33" s="37"/>
      <c r="H33" s="37">
        <v>699.73299999999995</v>
      </c>
      <c r="I33" s="37">
        <v>122.72</v>
      </c>
      <c r="J33" s="37">
        <v>1938.1980000000001</v>
      </c>
      <c r="K33" s="37"/>
      <c r="L33" s="37"/>
      <c r="M33" s="37">
        <v>617.71078999999997</v>
      </c>
      <c r="N33" s="37">
        <v>539.67334000000005</v>
      </c>
      <c r="O33" s="37"/>
      <c r="P33" s="25">
        <v>7103.0461299999997</v>
      </c>
    </row>
    <row r="34" spans="1:16" ht="53.4" x14ac:dyDescent="0.3">
      <c r="A34" s="24" t="s">
        <v>61</v>
      </c>
      <c r="B34" s="37">
        <v>2387.0005900000001</v>
      </c>
      <c r="C34" s="37"/>
      <c r="D34" s="37"/>
      <c r="E34" s="37"/>
      <c r="F34" s="37"/>
      <c r="G34" s="37"/>
      <c r="H34" s="37"/>
      <c r="I34" s="37"/>
      <c r="J34" s="37"/>
      <c r="K34" s="37"/>
      <c r="L34" s="37"/>
      <c r="M34" s="37"/>
      <c r="N34" s="37"/>
      <c r="O34" s="37"/>
      <c r="P34" s="25">
        <v>2387.0005900000001</v>
      </c>
    </row>
    <row r="35" spans="1:16" ht="40.200000000000003" x14ac:dyDescent="0.3">
      <c r="A35" s="24" t="s">
        <v>62</v>
      </c>
      <c r="B35" s="37"/>
      <c r="C35" s="37"/>
      <c r="D35" s="37"/>
      <c r="E35" s="37"/>
      <c r="F35" s="37"/>
      <c r="G35" s="37"/>
      <c r="H35" s="37">
        <v>11.473100000000001</v>
      </c>
      <c r="I35" s="37"/>
      <c r="J35" s="37"/>
      <c r="K35" s="37"/>
      <c r="L35" s="37"/>
      <c r="M35" s="37"/>
      <c r="N35" s="37">
        <v>18</v>
      </c>
      <c r="O35" s="37"/>
      <c r="P35" s="25">
        <v>29.473099999999999</v>
      </c>
    </row>
    <row r="36" spans="1:16" ht="40.200000000000003" x14ac:dyDescent="0.3">
      <c r="A36" s="24" t="s">
        <v>63</v>
      </c>
      <c r="B36" s="37">
        <v>14.33065</v>
      </c>
      <c r="C36" s="37">
        <v>104.64212000000001</v>
      </c>
      <c r="D36" s="37">
        <v>26.160530000000001</v>
      </c>
      <c r="E36" s="37">
        <v>52.321060000000003</v>
      </c>
      <c r="F36" s="37"/>
      <c r="G36" s="37"/>
      <c r="H36" s="37">
        <v>26.160530000000001</v>
      </c>
      <c r="I36" s="37"/>
      <c r="J36" s="37">
        <v>26.160530000000001</v>
      </c>
      <c r="K36" s="37"/>
      <c r="L36" s="37">
        <v>26.160530000000001</v>
      </c>
      <c r="M36" s="37"/>
      <c r="N36" s="37"/>
      <c r="O36" s="37">
        <v>26.160530000000001</v>
      </c>
      <c r="P36" s="25">
        <v>302.09647999999999</v>
      </c>
    </row>
    <row r="37" spans="1:16" ht="53.4" x14ac:dyDescent="0.3">
      <c r="A37" s="24" t="s">
        <v>64</v>
      </c>
      <c r="B37" s="37"/>
      <c r="C37" s="37">
        <v>-70.040639999999996</v>
      </c>
      <c r="D37" s="37">
        <v>-359.42516000000001</v>
      </c>
      <c r="E37" s="37"/>
      <c r="F37" s="37"/>
      <c r="G37" s="37"/>
      <c r="H37" s="37"/>
      <c r="I37" s="37"/>
      <c r="J37" s="37"/>
      <c r="K37" s="37"/>
      <c r="L37" s="37">
        <v>-447.98777000000001</v>
      </c>
      <c r="M37" s="37">
        <v>224.29954000000001</v>
      </c>
      <c r="N37" s="37"/>
      <c r="O37" s="37"/>
      <c r="P37" s="25">
        <v>-653.15403000000003</v>
      </c>
    </row>
    <row r="38" spans="1:16" x14ac:dyDescent="0.3">
      <c r="A38" s="24" t="s">
        <v>65</v>
      </c>
      <c r="B38" s="37">
        <v>426712.05416</v>
      </c>
      <c r="C38" s="37">
        <v>224397.73381000001</v>
      </c>
      <c r="D38" s="37">
        <v>83421.033370000005</v>
      </c>
      <c r="E38" s="37">
        <v>98557.412280000004</v>
      </c>
      <c r="F38" s="37">
        <v>35774.042000000001</v>
      </c>
      <c r="G38" s="37">
        <v>113466.98910000001</v>
      </c>
      <c r="H38" s="37">
        <v>28532.480889999999</v>
      </c>
      <c r="I38" s="37">
        <v>22952.66721</v>
      </c>
      <c r="J38" s="37">
        <v>76677.498009999996</v>
      </c>
      <c r="K38" s="37">
        <v>30653.315320000002</v>
      </c>
      <c r="L38" s="37">
        <v>141087.05397000001</v>
      </c>
      <c r="M38" s="37">
        <v>43944.874920000002</v>
      </c>
      <c r="N38" s="37">
        <v>52611.150509999999</v>
      </c>
      <c r="O38" s="37">
        <v>30140.692800000001</v>
      </c>
      <c r="P38" s="25">
        <v>1408928.99835</v>
      </c>
    </row>
    <row r="40" spans="1:16" x14ac:dyDescent="0.3">
      <c r="A40" s="34" t="s">
        <v>30</v>
      </c>
      <c r="B40" s="33">
        <f>Учреждения!B70+'Муниципальные районы'!P38</f>
        <v>3943555.7750200001</v>
      </c>
    </row>
    <row r="41" spans="1:16" ht="32.25" customHeight="1" x14ac:dyDescent="0.3">
      <c r="A41" s="34" t="str">
        <f>CONCATENATE("Остатки бюджетных средств на ",C2,"г.")</f>
        <v>Остатки бюджетных средств на 08.12.2017г.</v>
      </c>
      <c r="B41" s="33">
        <v>2138264.7999999998</v>
      </c>
    </row>
  </sheetData>
  <pageMargins left="0.23622047244094491" right="0.23622047244094491" top="0.74803149606299213" bottom="0.74803149606299213" header="0.31496062992125984" footer="0.31496062992125984"/>
  <pageSetup paperSize="9" scale="61"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9</vt:i4>
      </vt:variant>
    </vt:vector>
  </HeadingPairs>
  <TitlesOfParts>
    <vt:vector size="11" baseType="lpstr">
      <vt:lpstr>Учреждения</vt:lpstr>
      <vt:lpstr>Муниципальные районы</vt:lpstr>
      <vt:lpstr>EndData</vt:lpstr>
      <vt:lpstr>EndData1</vt:lpstr>
      <vt:lpstr>EndData2</vt:lpstr>
      <vt:lpstr>StartData</vt:lpstr>
      <vt:lpstr>StartData1</vt:lpstr>
      <vt:lpstr>'Муниципальные районы'!Заголовки_для_печати</vt:lpstr>
      <vt:lpstr>Учреждения!Заголовки_для_печати</vt:lpstr>
      <vt:lpstr>'Муниципальные районы'!Область_печати</vt:lpstr>
      <vt:lpstr>Учреждения!Область_печати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2017-12-11T02:26:28Z</dcterms:modified>
</cp:coreProperties>
</file>