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68" windowWidth="14808" windowHeight="7956"/>
  </bookViews>
  <sheets>
    <sheet name="Учреждения" sheetId="1" r:id="rId1"/>
    <sheet name="Муниципальные районы" sheetId="2" r:id="rId2"/>
  </sheets>
  <definedNames>
    <definedName name="EndData">Учреждения!$F$5</definedName>
    <definedName name="EndData1">Учреждения!$F$2</definedName>
    <definedName name="EndData2">'Муниципальные районы'!$A$1</definedName>
    <definedName name="StartData">Учреждения!$F$4</definedName>
    <definedName name="StartData1">Учреждения!$F$1</definedName>
    <definedName name="_xlnm.Print_Titles" localSheetId="1">'Муниципальные районы'!$1:$3</definedName>
    <definedName name="_xlnm.Print_Titles" localSheetId="0">Учреждения!$36:$37</definedName>
    <definedName name="_xlnm.Print_Area" localSheetId="1">'Муниципальные районы'!$A$1:$P$24</definedName>
    <definedName name="_xlnm.Print_Area" localSheetId="0">Учреждения!$A$1:$E$76</definedName>
  </definedNames>
  <calcPr calcId="162913" refMode="R1C1"/>
</workbook>
</file>

<file path=xl/calcChain.xml><?xml version="1.0" encoding="utf-8"?>
<calcChain xmlns="http://schemas.openxmlformats.org/spreadsheetml/2006/main">
  <c r="E34" i="1" l="1"/>
  <c r="E8" i="1" s="1"/>
  <c r="E9" i="1"/>
  <c r="E16" i="1"/>
  <c r="E12" i="1"/>
  <c r="E11" i="1"/>
  <c r="E22" i="1"/>
  <c r="E28" i="1"/>
  <c r="E20" i="1"/>
  <c r="E10" i="1"/>
  <c r="E33" i="1"/>
  <c r="E32" i="1"/>
  <c r="E14" i="1"/>
  <c r="E31" i="1"/>
  <c r="E30" i="1"/>
  <c r="E29" i="1"/>
  <c r="E27" i="1"/>
  <c r="E26" i="1"/>
  <c r="E24" i="1"/>
  <c r="E25" i="1"/>
  <c r="E23" i="1"/>
  <c r="E21" i="1"/>
  <c r="E19" i="1"/>
  <c r="E18" i="1"/>
  <c r="E17" i="1"/>
  <c r="E15" i="1"/>
  <c r="E13" i="1"/>
  <c r="B22" i="2"/>
  <c r="A2" i="2" l="1"/>
  <c r="B2" i="2" s="1"/>
  <c r="C2" i="2" s="1"/>
  <c r="A23" i="2" s="1"/>
  <c r="H1" i="1" l="1"/>
  <c r="A5" i="1" s="1"/>
  <c r="H2" i="1"/>
  <c r="G1" i="1"/>
  <c r="G2" i="1"/>
  <c r="A2" i="1" l="1"/>
</calcChain>
</file>

<file path=xl/sharedStrings.xml><?xml version="1.0" encoding="utf-8"?>
<sst xmlns="http://schemas.openxmlformats.org/spreadsheetml/2006/main" count="112" uniqueCount="110">
  <si>
    <t xml:space="preserve"> Справка о доходах и расходах краевого бюджета</t>
  </si>
  <si>
    <t>тыс.рублей</t>
  </si>
  <si>
    <t>Доходы</t>
  </si>
  <si>
    <t>Собственные доходы</t>
  </si>
  <si>
    <t>Финансовая помощь из федерального бюджета - всего, в том числе:</t>
  </si>
  <si>
    <t>Всего доходов</t>
  </si>
  <si>
    <t>Всего</t>
  </si>
  <si>
    <t xml:space="preserve">в том числе: </t>
  </si>
  <si>
    <t>Оплата труда</t>
  </si>
  <si>
    <t>Начисления на выплаты по оплате труда</t>
  </si>
  <si>
    <t>Меры социальной поддержки отдельных категорий граждан</t>
  </si>
  <si>
    <t>Итого</t>
  </si>
  <si>
    <t>тыс. рублей</t>
  </si>
  <si>
    <t xml:space="preserve">Дотации, субвенции, субсидии и иные межбюджетные трансферты бюджетам муниципальных районов (городских округов) </t>
  </si>
  <si>
    <t>Расходы бюджетополучателей, финансируемые из краевого бюджета</t>
  </si>
  <si>
    <t>Наименование направления  целевой статьи</t>
  </si>
  <si>
    <t>Петропавловск-Камчатский городской округ</t>
  </si>
  <si>
    <t>Елизовский муниципальный район</t>
  </si>
  <si>
    <t>Усть-Камчатский муниципальный район</t>
  </si>
  <si>
    <t>Усть-Большерецкий муниципальный район</t>
  </si>
  <si>
    <t>Соболевский муниципальный район</t>
  </si>
  <si>
    <t>Мильковский муниципальный район</t>
  </si>
  <si>
    <t>Быстринский муниципальный район</t>
  </si>
  <si>
    <t>Алеутский муниципальный район</t>
  </si>
  <si>
    <t>Вилючинский городской округ</t>
  </si>
  <si>
    <t>Городской округ "поселок Палана"</t>
  </si>
  <si>
    <t>Олюторский муниципальный район</t>
  </si>
  <si>
    <t>Карагинский  муниципальный  район</t>
  </si>
  <si>
    <t>Тигильский  муниципальный  район</t>
  </si>
  <si>
    <t>Пенжинский  муниципальный  район</t>
  </si>
  <si>
    <t>Всего расход:</t>
  </si>
  <si>
    <t>Дотации на поддержку мер по обеспечению сбалансированности бюджетов</t>
  </si>
  <si>
    <t>Субсидии местным бюджетам, связанные с выравниванием обеспеченности муниципальных образований в Камчатском крае по реализации ими их расходных обязательств</t>
  </si>
  <si>
    <t>Субсидии за счет средств резервного фонда Правительства Камчатского края</t>
  </si>
  <si>
    <t>Субсидии местным бюджетам на реализацию мероприятий соответствующей подпрограммы соответствующей государственной программы Камчатского края (за исключением инвестиционных мероприятий и субсидий, которым присвоены отдельные коды)</t>
  </si>
  <si>
    <t>Субсидии местным бюджетам на реализацию инвестиционных  мероприятий соответствующей подпрограммы соответствующей государственной программы Камчатского края</t>
  </si>
  <si>
    <t>Субвенции для осуществления  государственных полномочий Камчатского края по обеспечению государственных гарантий реализации прав на получение общедоступного и бесплатного начального общего, основного общего, среднего общего образования в муниципальных общеобразовательных организациях в Камчатском крае, по обеспечению дополнительного образования детей в муниципальных общеобразовательных организациях в Камчатском крае</t>
  </si>
  <si>
    <t>Субвенции для осуществления  государственных полномочий Камчатского края по предоставлению мер социальной поддержки отдельным категориям граждан в период получения ими образования в муниципальных общеобразовательных организациях в Камчатском крае</t>
  </si>
  <si>
    <t>Субвенции для осуществления  государственных полномочий Камчатского края по выплате ежемесячной доплаты к заработной плате педагогическим работникам, имеющим ученые степени доктора наук, кандидата наук, государственные награды СССР, РСФСР и Российской Федерации, в отдельных муниципальных образовательных организациях в Камчатском крае</t>
  </si>
  <si>
    <t>Субвенции для осуществления  государственных полномочий  Камчатского края по выплате компенсации части платы, взимаемой с родителей (законных представителей) за присмотр и уход за детьми в образовательных организациях в Камчатском крае, реализующих образовательную программу дошкольного образования</t>
  </si>
  <si>
    <t>Субвенции для осуществления  государственных полномочий Камчатского края по обеспечению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и муниципальных общеобразовательных организациях в Камчатском крае</t>
  </si>
  <si>
    <t>Субвенции на осуществление государственных полномочий Камчатского края по вопросам предоставления гражданам субсидий на оплату жилого помещения и коммунальных услуг</t>
  </si>
  <si>
    <t>Субвенции для осуществления  государственных полномочий Камчатского края по выплате вознаграждения за выполнение функций классного руководителя педагогическим работникам муниципальных образовательных организаций в Камчатском крае</t>
  </si>
  <si>
    <t>Субвенции на осуществление  государственных полномочий Камчатского края по организации проведения мероприятий по отлову и содержанию безнадзорных животных в Камчатском крае</t>
  </si>
  <si>
    <t>Иные межбюджетные трансферты на приобретение и доставку оборудования для котельной № 4 в с. Тигиль Тигильского района</t>
  </si>
  <si>
    <t>Иные межбюджетные трансферты на ремонт сетей тепло и водоснабжения в с. Тигиль Тигильского района</t>
  </si>
  <si>
    <t>Расходы, связанные с особым режимом безопасного функционирования закрытых административно-территориальных образований</t>
  </si>
  <si>
    <t>Всего:</t>
  </si>
  <si>
    <t>14.12.2017</t>
  </si>
  <si>
    <t>Законодательное Собрание Камчатского края</t>
  </si>
  <si>
    <t>Правительство Камчатского края</t>
  </si>
  <si>
    <t>Аппарат Губернатора и Правительства Камчатского края</t>
  </si>
  <si>
    <t>Министерство сельского хозяйства, пищевой и перерабатывающей промышленности Камчатского края</t>
  </si>
  <si>
    <t>Министерство природных ресурсов и экологии Камчатского края</t>
  </si>
  <si>
    <t>Министерство рыбного хозяйства Камчатского края</t>
  </si>
  <si>
    <t>Министерство жилищно-коммунального хозяйства и энергетики Камчатского края</t>
  </si>
  <si>
    <t>Министерство финансов Камчатского края</t>
  </si>
  <si>
    <t>Министерство строительства Камчатского края</t>
  </si>
  <si>
    <t>Министерство образования и молодежной политики Камчатского края</t>
  </si>
  <si>
    <t>Министерство здравоохранения Камчатского края</t>
  </si>
  <si>
    <t>Министерство социального развития и труда Камчатского края</t>
  </si>
  <si>
    <t>Министерство культуры Камчатского края</t>
  </si>
  <si>
    <t>Министерство специальных программ и по делам казачества Камчатского края</t>
  </si>
  <si>
    <t>Агентство по информатизации и связи Камчатского края</t>
  </si>
  <si>
    <t>Министерство имущественных и земельных отношений Камчатского края</t>
  </si>
  <si>
    <t>Агентство записи актов гражданского состояния Камчатского края</t>
  </si>
  <si>
    <t>Агентство по делам архивов Камчатского края</t>
  </si>
  <si>
    <t>Агентство по занятости населения и миграционной политике Камчатского края</t>
  </si>
  <si>
    <t>Агентство по ветеринарии Камчатского края</t>
  </si>
  <si>
    <t>Министерство транспорта и дорожного строительства Камчатского края</t>
  </si>
  <si>
    <t>Агентство по обеспечению деятельности мировых судей Камчатского края</t>
  </si>
  <si>
    <t>Инспекция государственного технического надзора Камчатского края</t>
  </si>
  <si>
    <t>Инспекция государственного экологического надзора Камчатского края</t>
  </si>
  <si>
    <t>Государственная инспекция по контролю в сфере закупок Камчатского края</t>
  </si>
  <si>
    <t>Избирательная комиссия Камчатского края</t>
  </si>
  <si>
    <t>Министерство экономического развития и торговли Камчатского края</t>
  </si>
  <si>
    <t>Агентство по внутренней политике Камчатского края</t>
  </si>
  <si>
    <t>Министерство спорта Камчатского края</t>
  </si>
  <si>
    <t>Агентство лесного хозяйства и охраны животного мира Камчатского края</t>
  </si>
  <si>
    <t>Агентство по туризму и внешним связям Камчатского края</t>
  </si>
  <si>
    <t>администрация Корякского округа</t>
  </si>
  <si>
    <t>Министерство территориального развития Камчатского края</t>
  </si>
  <si>
    <t>Агентство инвестиций и предпринимательства Камчатского края</t>
  </si>
  <si>
    <t>Агентство по обращению с отходами Камчатского края</t>
  </si>
  <si>
    <t>Служба охраны объектов культурного наследия Камчатского края</t>
  </si>
  <si>
    <t>ИТОГО</t>
  </si>
  <si>
    <t>08.12.2017</t>
  </si>
  <si>
    <t>Единая субвенция бюджетам субъектов Российской Федерации и бюджету г. Байконура</t>
  </si>
  <si>
    <t>Субвенции бюджетам субъектов Российской Федерации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</si>
  <si>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Субвенции бюджетам субъектов Российской Федерации на оплату жилищно-коммунальных услуг отдельным категориям граждан</t>
  </si>
  <si>
    <t>Субвенции бюджетам субъектов Российской Федерации на выплату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t>
  </si>
  <si>
    <t>Субвенции бюджетам субъектов Российской Федерации на реализацию полномочий Российской Федерации по осуществлению социальных выплат безработным гражданам</t>
  </si>
  <si>
    <t>Субсидии бюджетам субъектов Российской Федерации на реализацию мероприятий по укреплению единства российской нации и этнокультурному развитию народов России</t>
  </si>
  <si>
    <t>Субвенции бюджетам субъектов Российской Федерации на осуществление отдельных полномочий в области лесных отношений</t>
  </si>
  <si>
    <t>Субсидии бюджетам субъектов Российской Федерации на поддержку экономического и социального развития коренных малочисленных народов Севера, Сибири и Дальнего Востока</t>
  </si>
  <si>
    <t>Дотации бюджетам субъектов Российской Федерации, связанные с особым режимом безопасного функционирования закрытых административно-территориальных образований</t>
  </si>
  <si>
    <t>Субвенции бюджетам субъектов Российской Федерации на выплату единовременного пособия при всех формах устройства детей, лишенных родительского попечения, в семью</t>
  </si>
  <si>
    <t>Субсидии бюджетам субъектов Российской Федерации на  закупку авиационной услуги органами государственной власти субъектов Российской Федерации для оказания медицинской помощи с применением авиации</t>
  </si>
  <si>
    <t>Межбюджетные трансферты, передаваемые бюджетам субъектов Российской Федерации на осуществление единовременных выплат медицинским работникам</t>
  </si>
  <si>
    <t xml:space="preserve">Межбюджетные трансферты, передаваемые бюджетам субъектов Российской Федерации на реализацию отдельных полномочий в области лекарственного обеспечения </t>
  </si>
  <si>
    <t xml:space="preserve">Межбюджетные трансферты, передаваемые бюджетам субъектов Российской Федерации  на обеспечение членов Совета Федерации и их помощников в субъектах Российской Федерации </t>
  </si>
  <si>
    <t xml:space="preserve">Межбюджетные трансферты, передаваемые бюджетам субъектов Российской Федерации  на обеспечение деятельности депутатов Государственной Думы и их помощников в избирательных округах </t>
  </si>
  <si>
    <t>Дотации бюджетам субъектов Российской Федерации  на частичную компенсацию дополнительных расходов на повышение оплаты труда работников бюджетной сферы</t>
  </si>
  <si>
    <t xml:space="preserve">Субсидии бюджетам субъектов Российской Федерации на реализацию отдельных мероприятий государственной программы Российской Федерации "Развитие здравоохранения" </t>
  </si>
  <si>
    <t>Субвенции бюджетам субъектов Российской Федерации на 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 медицинскими изделиями по рецептам на медицинские изделия, а также специализированными продуктами лечебного питания для детей-инвалидов</t>
  </si>
  <si>
    <t>Субсидии бюджетам субъектов Российской Федерации на ежемесячную денежную выплату, назначаемую в случае рождения третьего ребенка или последующих детей до достижения ребенком возраста трех лет</t>
  </si>
  <si>
    <t>Возврат прочих остатков субсидий, субвенций и иных межбюджетных трансфертов, имеющих целевое назначение, прошлых лет из бюджетов субъектов Российской Федерации</t>
  </si>
  <si>
    <t>Субвенции бюджетам субъектов Российской Федерации на обеспечение жильем граждан, уволенных с военной службы (службы), и приравненных к ним лиц</t>
  </si>
  <si>
    <t>Межбюджетные трансферты, передаваемые бюджетам субъектов Российской Федерации на финансовое обеспечение мероприятий по временному социально-бытовому обустройству лиц, вынужденно покинувших территорию Украины и находящихся в пунктах временного размещения</t>
  </si>
  <si>
    <t>Субсидии бюджетам субъектов Российской Федерации на оказание несвязанной поддержки сельскохозяйственным товаропроизводителям в области растениеводства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</si>
</sst>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
  </numFmts>
  <fonts count="19" x14ac:knownFonts="1">
    <font>
      <sz val="11"/>
      <color theme="1"/>
      <name val="Calibri"/>
      <family val="2"/>
      <scheme val="minor"/>
    </font>
    <font>
      <b/>
      <sz val="12"/>
      <name val="Times New Roman"/>
      <family val="1"/>
      <charset val="204"/>
    </font>
    <font>
      <b/>
      <sz val="11"/>
      <name val="Times New Roman"/>
      <family val="1"/>
      <charset val="204"/>
    </font>
    <font>
      <sz val="11"/>
      <name val="Times New Roman"/>
      <family val="1"/>
      <charset val="204"/>
    </font>
    <font>
      <sz val="9"/>
      <name val="Times New Roman"/>
      <family val="1"/>
      <charset val="204"/>
    </font>
    <font>
      <b/>
      <sz val="10"/>
      <name val="Times New Roman"/>
      <family val="1"/>
      <charset val="204"/>
    </font>
    <font>
      <sz val="10"/>
      <name val="Times New Roman"/>
      <family val="1"/>
      <charset val="204"/>
    </font>
    <font>
      <b/>
      <sz val="10"/>
      <name val="Times New Roman"/>
      <family val="1"/>
    </font>
    <font>
      <sz val="10"/>
      <color theme="1"/>
      <name val="Calibri"/>
      <family val="2"/>
      <scheme val="minor"/>
    </font>
    <font>
      <sz val="11"/>
      <color theme="1"/>
      <name val="Times New Roman"/>
      <family val="1"/>
    </font>
    <font>
      <sz val="10"/>
      <name val="Times New Roman"/>
      <family val="1"/>
    </font>
    <font>
      <sz val="12"/>
      <color theme="1"/>
      <name val="Times New Roman"/>
      <family val="1"/>
    </font>
    <font>
      <b/>
      <sz val="12"/>
      <name val="Times New Roman"/>
      <family val="1"/>
    </font>
    <font>
      <sz val="11"/>
      <color theme="0" tint="-0.34998626667073579"/>
      <name val="Calibri"/>
      <family val="2"/>
      <scheme val="minor"/>
    </font>
    <font>
      <b/>
      <sz val="11"/>
      <color theme="1"/>
      <name val="Times New Roman"/>
      <family val="1"/>
      <charset val="204"/>
    </font>
    <font>
      <b/>
      <sz val="11"/>
      <color theme="1"/>
      <name val="Calibri"/>
      <family val="2"/>
      <charset val="204"/>
      <scheme val="minor"/>
    </font>
    <font>
      <sz val="12"/>
      <color theme="0"/>
      <name val="Times New Roman"/>
      <family val="1"/>
    </font>
    <font>
      <sz val="11"/>
      <color theme="0"/>
      <name val="Calibri"/>
      <family val="2"/>
      <scheme val="minor"/>
    </font>
    <font>
      <b/>
      <sz val="9"/>
      <color theme="0"/>
      <name val="Times New Roman"/>
      <family val="1"/>
      <charset val="204"/>
    </font>
  </fonts>
  <fills count="3">
    <fill>
      <patternFill patternType="none"/>
    </fill>
    <fill>
      <patternFill patternType="gray125"/>
    </fill>
    <fill>
      <patternFill patternType="solid">
        <fgColor indexed="9"/>
        <bgColor indexed="64"/>
      </patternFill>
    </fill>
  </fills>
  <borders count="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53">
    <xf numFmtId="0" fontId="0" fillId="0" borderId="0" xfId="0"/>
    <xf numFmtId="0" fontId="2" fillId="0" borderId="0" xfId="0" applyFont="1" applyAlignment="1">
      <alignment wrapText="1"/>
    </xf>
    <xf numFmtId="0" fontId="2" fillId="0" borderId="0" xfId="0" applyFont="1" applyAlignment="1">
      <alignment horizontal="center" wrapText="1"/>
    </xf>
    <xf numFmtId="0" fontId="3" fillId="0" borderId="0" xfId="0" applyFont="1" applyAlignment="1">
      <alignment wrapText="1"/>
    </xf>
    <xf numFmtId="0" fontId="3" fillId="0" borderId="0" xfId="0" applyFont="1" applyBorder="1" applyAlignment="1"/>
    <xf numFmtId="0" fontId="3" fillId="0" borderId="0" xfId="0" applyFont="1"/>
    <xf numFmtId="0" fontId="3" fillId="0" borderId="0" xfId="0" applyFont="1" applyBorder="1"/>
    <xf numFmtId="0" fontId="4" fillId="0" borderId="0" xfId="0" applyFont="1" applyBorder="1" applyAlignment="1">
      <alignment horizontal="right"/>
    </xf>
    <xf numFmtId="164" fontId="5" fillId="2" borderId="4" xfId="0" applyNumberFormat="1" applyFont="1" applyFill="1" applyBorder="1" applyAlignment="1"/>
    <xf numFmtId="164" fontId="3" fillId="0" borderId="4" xfId="0" applyNumberFormat="1" applyFont="1" applyFill="1" applyBorder="1" applyAlignment="1">
      <alignment horizontal="right" wrapText="1"/>
    </xf>
    <xf numFmtId="0" fontId="3" fillId="0" borderId="0" xfId="0" applyFont="1" applyFill="1" applyBorder="1" applyAlignment="1">
      <alignment wrapText="1"/>
    </xf>
    <xf numFmtId="0" fontId="3" fillId="0" borderId="0" xfId="0" applyFont="1" applyBorder="1" applyAlignment="1">
      <alignment wrapText="1"/>
    </xf>
    <xf numFmtId="164" fontId="3" fillId="0" borderId="0" xfId="0" applyNumberFormat="1" applyFont="1" applyFill="1" applyBorder="1" applyAlignment="1">
      <alignment horizontal="right" wrapText="1"/>
    </xf>
    <xf numFmtId="164" fontId="2" fillId="0" borderId="4" xfId="0" applyNumberFormat="1" applyFont="1" applyFill="1" applyBorder="1" applyAlignment="1">
      <alignment horizontal="right" wrapText="1"/>
    </xf>
    <xf numFmtId="164" fontId="3" fillId="0" borderId="4" xfId="0" applyNumberFormat="1" applyFont="1" applyFill="1" applyBorder="1" applyAlignment="1">
      <alignment horizontal="right" vertical="center" wrapText="1"/>
    </xf>
    <xf numFmtId="0" fontId="2" fillId="0" borderId="0" xfId="0" applyFont="1" applyFill="1" applyBorder="1" applyAlignment="1">
      <alignment wrapText="1"/>
    </xf>
    <xf numFmtId="0" fontId="2" fillId="0" borderId="0" xfId="0" applyFont="1" applyFill="1" applyBorder="1" applyAlignment="1">
      <alignment horizontal="left" wrapText="1"/>
    </xf>
    <xf numFmtId="0" fontId="3" fillId="0" borderId="0" xfId="0" applyFont="1" applyFill="1" applyBorder="1"/>
    <xf numFmtId="0" fontId="3" fillId="0" borderId="4" xfId="0" applyFont="1" applyFill="1" applyBorder="1" applyAlignment="1">
      <alignment horizontal="center" vertical="top" wrapText="1"/>
    </xf>
    <xf numFmtId="164" fontId="3" fillId="0" borderId="4" xfId="0" applyNumberFormat="1" applyFont="1" applyBorder="1" applyAlignment="1">
      <alignment horizontal="left" vertical="center" wrapText="1"/>
    </xf>
    <xf numFmtId="164" fontId="3" fillId="0" borderId="4" xfId="0" applyNumberFormat="1" applyFont="1" applyBorder="1" applyAlignment="1">
      <alignment horizontal="right" vertical="center" wrapText="1"/>
    </xf>
    <xf numFmtId="14" fontId="0" fillId="0" borderId="0" xfId="0" applyNumberFormat="1"/>
    <xf numFmtId="164" fontId="7" fillId="2" borderId="4" xfId="0" applyNumberFormat="1" applyFont="1" applyFill="1" applyBorder="1" applyAlignment="1">
      <alignment horizontal="center" vertical="center" wrapText="1"/>
    </xf>
    <xf numFmtId="49" fontId="6" fillId="2" borderId="4" xfId="0" applyNumberFormat="1" applyFont="1" applyFill="1" applyBorder="1" applyAlignment="1">
      <alignment horizontal="left" wrapText="1"/>
    </xf>
    <xf numFmtId="164" fontId="7" fillId="2" borderId="4" xfId="0" applyNumberFormat="1" applyFont="1" applyFill="1" applyBorder="1" applyAlignment="1">
      <alignment horizontal="right" vertical="center" wrapText="1"/>
    </xf>
    <xf numFmtId="0" fontId="8" fillId="0" borderId="0" xfId="0" applyFont="1"/>
    <xf numFmtId="0" fontId="9" fillId="0" borderId="0" xfId="0" applyFont="1"/>
    <xf numFmtId="0" fontId="11" fillId="0" borderId="0" xfId="0" applyFont="1"/>
    <xf numFmtId="0" fontId="12" fillId="2" borderId="0" xfId="0" applyFont="1" applyFill="1" applyBorder="1" applyAlignment="1"/>
    <xf numFmtId="0" fontId="13" fillId="0" borderId="0" xfId="0" applyNumberFormat="1" applyFont="1"/>
    <xf numFmtId="0" fontId="13" fillId="0" borderId="0" xfId="0" applyFont="1"/>
    <xf numFmtId="0" fontId="14" fillId="0" borderId="4" xfId="0" applyFont="1" applyBorder="1" applyAlignment="1">
      <alignment horizontal="center" vertical="center" wrapText="1"/>
    </xf>
    <xf numFmtId="164" fontId="15" fillId="0" borderId="4" xfId="0" applyNumberFormat="1" applyFont="1" applyBorder="1"/>
    <xf numFmtId="0" fontId="15" fillId="0" borderId="4" xfId="0" applyFont="1" applyBorder="1" applyAlignment="1">
      <alignment wrapText="1"/>
    </xf>
    <xf numFmtId="0" fontId="17" fillId="0" borderId="0" xfId="0" applyFont="1"/>
    <xf numFmtId="164" fontId="10" fillId="2" borderId="4" xfId="0" applyNumberFormat="1" applyFont="1" applyFill="1" applyBorder="1" applyAlignment="1">
      <alignment vertical="center" wrapText="1"/>
    </xf>
    <xf numFmtId="164" fontId="3" fillId="2" borderId="4" xfId="0" applyNumberFormat="1" applyFont="1" applyFill="1" applyBorder="1" applyAlignment="1">
      <alignment horizontal="right" wrapText="1"/>
    </xf>
    <xf numFmtId="164" fontId="10" fillId="2" borderId="4" xfId="0" applyNumberFormat="1" applyFont="1" applyFill="1" applyBorder="1" applyAlignment="1">
      <alignment horizontal="center" vertical="center" wrapText="1"/>
    </xf>
    <xf numFmtId="14" fontId="16" fillId="0" borderId="0" xfId="0" applyNumberFormat="1" applyFont="1"/>
    <xf numFmtId="0" fontId="18" fillId="2" borderId="0" xfId="0" applyFont="1" applyFill="1" applyBorder="1" applyAlignment="1"/>
    <xf numFmtId="0" fontId="1" fillId="0" borderId="0" xfId="0" applyFont="1" applyAlignment="1">
      <alignment horizontal="center" wrapText="1"/>
    </xf>
    <xf numFmtId="0" fontId="2" fillId="0" borderId="1" xfId="0" applyNumberFormat="1" applyFont="1" applyFill="1" applyBorder="1" applyAlignment="1">
      <alignment horizontal="left" wrapText="1"/>
    </xf>
    <xf numFmtId="0" fontId="2" fillId="0" borderId="2" xfId="0" applyNumberFormat="1" applyFont="1" applyFill="1" applyBorder="1" applyAlignment="1">
      <alignment horizontal="left" wrapText="1"/>
    </xf>
    <xf numFmtId="0" fontId="2" fillId="0" borderId="3" xfId="0" applyNumberFormat="1" applyFont="1" applyFill="1" applyBorder="1" applyAlignment="1">
      <alignment horizontal="left" wrapText="1"/>
    </xf>
    <xf numFmtId="164" fontId="2" fillId="0" borderId="4" xfId="0" applyNumberFormat="1" applyFont="1" applyFill="1" applyBorder="1" applyAlignment="1">
      <alignment horizontal="left" wrapText="1"/>
    </xf>
    <xf numFmtId="0" fontId="3" fillId="0" borderId="4" xfId="0" applyFont="1" applyFill="1" applyBorder="1" applyAlignment="1">
      <alignment horizontal="left" wrapText="1"/>
    </xf>
    <xf numFmtId="0" fontId="2" fillId="0" borderId="5" xfId="0" applyFont="1" applyFill="1" applyBorder="1" applyAlignment="1">
      <alignment horizontal="center" vertical="center" wrapText="1"/>
    </xf>
    <xf numFmtId="0" fontId="2" fillId="0" borderId="6" xfId="0" applyFont="1" applyFill="1" applyBorder="1" applyAlignment="1">
      <alignment horizontal="center" vertical="center" wrapText="1"/>
    </xf>
    <xf numFmtId="165" fontId="2" fillId="0" borderId="4" xfId="0" applyNumberFormat="1" applyFont="1" applyFill="1" applyBorder="1" applyAlignment="1">
      <alignment horizontal="center" vertical="center"/>
    </xf>
    <xf numFmtId="165" fontId="2" fillId="0" borderId="4" xfId="0" applyNumberFormat="1" applyFont="1" applyFill="1" applyBorder="1" applyAlignment="1">
      <alignment horizontal="left" vertical="center" wrapText="1"/>
    </xf>
    <xf numFmtId="0" fontId="2" fillId="0" borderId="4" xfId="0" applyFont="1" applyFill="1" applyBorder="1" applyAlignment="1">
      <alignment horizontal="left"/>
    </xf>
    <xf numFmtId="0" fontId="3" fillId="0" borderId="4" xfId="0" applyFont="1" applyBorder="1" applyAlignment="1">
      <alignment horizontal="left"/>
    </xf>
    <xf numFmtId="0" fontId="3" fillId="0" borderId="4" xfId="0" applyFont="1" applyBorder="1" applyAlignment="1">
      <alignment horizontal="left" wrapText="1"/>
    </xf>
  </cellXfs>
  <cellStyles count="1">
    <cellStyle name="Обычный"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74"/>
  <sheetViews>
    <sheetView tabSelected="1" view="pageBreakPreview" zoomScaleNormal="100" zoomScaleSheetLayoutView="100" workbookViewId="0">
      <selection activeCell="E35" sqref="E35"/>
    </sheetView>
  </sheetViews>
  <sheetFormatPr defaultRowHeight="14.4" x14ac:dyDescent="0.3"/>
  <cols>
    <col min="1" max="1" width="69.33203125" customWidth="1"/>
    <col min="2" max="2" width="13.88671875" customWidth="1"/>
    <col min="3" max="4" width="14.44140625" customWidth="1"/>
    <col min="5" max="5" width="12.44140625" customWidth="1"/>
    <col min="6" max="6" width="12.5546875" customWidth="1"/>
    <col min="7" max="7" width="16" bestFit="1" customWidth="1"/>
    <col min="9" max="9" width="10.109375" bestFit="1" customWidth="1"/>
  </cols>
  <sheetData>
    <row r="1" spans="1:9" ht="15.6" x14ac:dyDescent="0.3">
      <c r="A1" s="40" t="s">
        <v>0</v>
      </c>
      <c r="B1" s="40"/>
      <c r="C1" s="40"/>
      <c r="D1" s="40"/>
      <c r="E1" s="40"/>
      <c r="F1" s="29" t="s">
        <v>86</v>
      </c>
      <c r="G1" s="30" t="str">
        <f>TEXT(F1,"[$-FC19]ДД ММММ")</f>
        <v>08 декабря</v>
      </c>
      <c r="H1" s="30" t="str">
        <f>TEXT(F1,"[$-FC19]ДД.ММ.ГГГ \г")</f>
        <v>08.12.2017 г</v>
      </c>
    </row>
    <row r="2" spans="1:9" ht="15.6" x14ac:dyDescent="0.3">
      <c r="A2" s="40" t="str">
        <f>CONCATENATE("с ",G1," по ",G2,"ода")</f>
        <v>с 08 декабря по 14 декабря 2017 года</v>
      </c>
      <c r="B2" s="40"/>
      <c r="C2" s="40"/>
      <c r="D2" s="40"/>
      <c r="E2" s="40"/>
      <c r="F2" s="29" t="s">
        <v>48</v>
      </c>
      <c r="G2" s="30" t="str">
        <f>TEXT(F2,"[$-FC19]ДД ММММ ГГГ \г")</f>
        <v>14 декабря 2017 г</v>
      </c>
      <c r="H2" s="30" t="str">
        <f>TEXT(F2,"[$-FC19]ДД.ММ.ГГГ \г")</f>
        <v>14.12.2017 г</v>
      </c>
      <c r="I2" s="21"/>
    </row>
    <row r="3" spans="1:9" x14ac:dyDescent="0.3">
      <c r="A3" s="1"/>
      <c r="B3" s="2"/>
      <c r="C3" s="2"/>
      <c r="D3" s="2"/>
      <c r="E3" s="3"/>
    </row>
    <row r="4" spans="1:9" x14ac:dyDescent="0.3">
      <c r="A4" s="4"/>
      <c r="B4" s="5"/>
      <c r="C4" s="5"/>
      <c r="D4" s="6"/>
      <c r="E4" s="7" t="s">
        <v>1</v>
      </c>
    </row>
    <row r="5" spans="1:9" x14ac:dyDescent="0.3">
      <c r="A5" s="41" t="str">
        <f>CONCATENATE("Остатки средств на ",H1,".")</f>
        <v>Остатки средств на 08.12.2017 г.</v>
      </c>
      <c r="B5" s="42"/>
      <c r="C5" s="42"/>
      <c r="D5" s="43"/>
      <c r="E5" s="8">
        <v>2138264.7999999998</v>
      </c>
      <c r="F5" s="21"/>
    </row>
    <row r="6" spans="1:9" x14ac:dyDescent="0.3">
      <c r="A6" s="10"/>
      <c r="B6" s="11"/>
      <c r="C6" s="11"/>
      <c r="D6" s="11"/>
      <c r="E6" s="12"/>
    </row>
    <row r="7" spans="1:9" x14ac:dyDescent="0.3">
      <c r="A7" s="50" t="s">
        <v>2</v>
      </c>
      <c r="B7" s="51"/>
      <c r="C7" s="51"/>
      <c r="D7" s="51"/>
      <c r="E7" s="13"/>
    </row>
    <row r="8" spans="1:9" x14ac:dyDescent="0.3">
      <c r="A8" s="45" t="s">
        <v>3</v>
      </c>
      <c r="B8" s="51"/>
      <c r="C8" s="51"/>
      <c r="D8" s="51"/>
      <c r="E8" s="9">
        <f>E34-E9</f>
        <v>428223.33967000013</v>
      </c>
    </row>
    <row r="9" spans="1:9" x14ac:dyDescent="0.3">
      <c r="A9" s="52" t="s">
        <v>4</v>
      </c>
      <c r="B9" s="51"/>
      <c r="C9" s="51"/>
      <c r="D9" s="51"/>
      <c r="E9" s="14">
        <f>SUM(E10:E33)</f>
        <v>121288.99999999999</v>
      </c>
    </row>
    <row r="10" spans="1:9" x14ac:dyDescent="0.3">
      <c r="A10" s="52" t="s">
        <v>87</v>
      </c>
      <c r="B10" s="51"/>
      <c r="C10" s="51"/>
      <c r="D10" s="51"/>
      <c r="E10" s="14">
        <f>5.9+1.2+284.9+57.4+174.1</f>
        <v>523.5</v>
      </c>
    </row>
    <row r="11" spans="1:9" ht="27" customHeight="1" x14ac:dyDescent="0.3">
      <c r="A11" s="52" t="s">
        <v>88</v>
      </c>
      <c r="B11" s="51"/>
      <c r="C11" s="51"/>
      <c r="D11" s="51"/>
      <c r="E11" s="14">
        <f>12.5+13.1</f>
        <v>25.6</v>
      </c>
    </row>
    <row r="12" spans="1:9" ht="28.8" customHeight="1" x14ac:dyDescent="0.3">
      <c r="A12" s="52" t="s">
        <v>89</v>
      </c>
      <c r="B12" s="51"/>
      <c r="C12" s="51"/>
      <c r="D12" s="51"/>
      <c r="E12" s="14">
        <f>8026.3+4.6+120.5+23.4</f>
        <v>8174.8</v>
      </c>
    </row>
    <row r="13" spans="1:9" ht="40.200000000000003" customHeight="1" x14ac:dyDescent="0.3">
      <c r="A13" s="52" t="s">
        <v>90</v>
      </c>
      <c r="B13" s="51"/>
      <c r="C13" s="51"/>
      <c r="D13" s="51"/>
      <c r="E13" s="14">
        <f>3875.1</f>
        <v>3875.1</v>
      </c>
    </row>
    <row r="14" spans="1:9" ht="30.6" customHeight="1" x14ac:dyDescent="0.3">
      <c r="A14" s="52" t="s">
        <v>91</v>
      </c>
      <c r="B14" s="51"/>
      <c r="C14" s="51"/>
      <c r="D14" s="51"/>
      <c r="E14" s="14">
        <f>626.9+453.2+1119.4+601.9</f>
        <v>2801.4</v>
      </c>
    </row>
    <row r="15" spans="1:9" ht="29.4" customHeight="1" x14ac:dyDescent="0.3">
      <c r="A15" s="52" t="s">
        <v>92</v>
      </c>
      <c r="B15" s="51"/>
      <c r="C15" s="51"/>
      <c r="D15" s="51"/>
      <c r="E15" s="14">
        <f>18.6</f>
        <v>18.600000000000001</v>
      </c>
    </row>
    <row r="16" spans="1:9" ht="30" customHeight="1" x14ac:dyDescent="0.3">
      <c r="A16" s="52" t="s">
        <v>93</v>
      </c>
      <c r="B16" s="51"/>
      <c r="C16" s="51"/>
      <c r="D16" s="51"/>
      <c r="E16" s="14">
        <f>374.9+96.4+270.1+20981.1+687.5</f>
        <v>22410</v>
      </c>
    </row>
    <row r="17" spans="1:5" ht="30.6" customHeight="1" x14ac:dyDescent="0.3">
      <c r="A17" s="52" t="s">
        <v>94</v>
      </c>
      <c r="B17" s="51"/>
      <c r="C17" s="51"/>
      <c r="D17" s="51"/>
      <c r="E17" s="14">
        <f>556.2</f>
        <v>556.20000000000005</v>
      </c>
    </row>
    <row r="18" spans="1:5" ht="29.4" customHeight="1" x14ac:dyDescent="0.3">
      <c r="A18" s="52" t="s">
        <v>95</v>
      </c>
      <c r="B18" s="51"/>
      <c r="C18" s="51"/>
      <c r="D18" s="51"/>
      <c r="E18" s="14">
        <f>41737</f>
        <v>41737</v>
      </c>
    </row>
    <row r="19" spans="1:5" ht="30" customHeight="1" x14ac:dyDescent="0.3">
      <c r="A19" s="52" t="s">
        <v>96</v>
      </c>
      <c r="B19" s="51"/>
      <c r="C19" s="51"/>
      <c r="D19" s="51"/>
      <c r="E19" s="14">
        <f>302.1</f>
        <v>302.10000000000002</v>
      </c>
    </row>
    <row r="20" spans="1:5" ht="27" customHeight="1" x14ac:dyDescent="0.3">
      <c r="A20" s="52" t="s">
        <v>97</v>
      </c>
      <c r="B20" s="51"/>
      <c r="C20" s="51"/>
      <c r="D20" s="51"/>
      <c r="E20" s="14">
        <f>8968.4+1810</f>
        <v>10778.4</v>
      </c>
    </row>
    <row r="21" spans="1:5" ht="28.8" customHeight="1" x14ac:dyDescent="0.3">
      <c r="A21" s="52" t="s">
        <v>98</v>
      </c>
      <c r="B21" s="51"/>
      <c r="C21" s="51"/>
      <c r="D21" s="51"/>
      <c r="E21" s="14">
        <f>1800</f>
        <v>1800</v>
      </c>
    </row>
    <row r="22" spans="1:5" ht="27.6" customHeight="1" x14ac:dyDescent="0.3">
      <c r="A22" s="52" t="s">
        <v>99</v>
      </c>
      <c r="B22" s="51"/>
      <c r="C22" s="51"/>
      <c r="D22" s="51"/>
      <c r="E22" s="14">
        <f>89.5+255.8+242.3</f>
        <v>587.6</v>
      </c>
    </row>
    <row r="23" spans="1:5" ht="29.4" customHeight="1" x14ac:dyDescent="0.3">
      <c r="A23" s="52" t="s">
        <v>92</v>
      </c>
      <c r="B23" s="51"/>
      <c r="C23" s="51"/>
      <c r="D23" s="51"/>
      <c r="E23" s="14">
        <f>2.2</f>
        <v>2.2000000000000002</v>
      </c>
    </row>
    <row r="24" spans="1:5" ht="27.6" customHeight="1" x14ac:dyDescent="0.3">
      <c r="A24" s="52" t="s">
        <v>100</v>
      </c>
      <c r="B24" s="51"/>
      <c r="C24" s="51"/>
      <c r="D24" s="51"/>
      <c r="E24" s="14">
        <f>20.8+124.5</f>
        <v>145.30000000000001</v>
      </c>
    </row>
    <row r="25" spans="1:5" ht="28.8" customHeight="1" x14ac:dyDescent="0.3">
      <c r="A25" s="52" t="s">
        <v>101</v>
      </c>
      <c r="B25" s="51"/>
      <c r="C25" s="51"/>
      <c r="D25" s="51"/>
      <c r="E25" s="14">
        <f>861.7</f>
        <v>861.7</v>
      </c>
    </row>
    <row r="26" spans="1:5" ht="27.6" customHeight="1" x14ac:dyDescent="0.3">
      <c r="A26" s="52" t="s">
        <v>102</v>
      </c>
      <c r="B26" s="51"/>
      <c r="C26" s="51"/>
      <c r="D26" s="51"/>
      <c r="E26" s="14">
        <f>21220.2</f>
        <v>21220.2</v>
      </c>
    </row>
    <row r="27" spans="1:5" ht="28.2" customHeight="1" x14ac:dyDescent="0.3">
      <c r="A27" s="52" t="s">
        <v>103</v>
      </c>
      <c r="B27" s="51"/>
      <c r="C27" s="51"/>
      <c r="D27" s="51"/>
      <c r="E27" s="14">
        <f>114.7</f>
        <v>114.7</v>
      </c>
    </row>
    <row r="28" spans="1:5" ht="55.2" customHeight="1" x14ac:dyDescent="0.3">
      <c r="A28" s="52" t="s">
        <v>104</v>
      </c>
      <c r="B28" s="51"/>
      <c r="C28" s="51"/>
      <c r="D28" s="51"/>
      <c r="E28" s="14">
        <f>2043.2+2211.6</f>
        <v>4254.8</v>
      </c>
    </row>
    <row r="29" spans="1:5" ht="31.2" customHeight="1" x14ac:dyDescent="0.3">
      <c r="A29" s="52" t="s">
        <v>105</v>
      </c>
      <c r="B29" s="51"/>
      <c r="C29" s="51"/>
      <c r="D29" s="51"/>
      <c r="E29" s="14">
        <f>3906.2</f>
        <v>3906.2</v>
      </c>
    </row>
    <row r="30" spans="1:5" ht="31.2" customHeight="1" x14ac:dyDescent="0.3">
      <c r="A30" s="52" t="s">
        <v>106</v>
      </c>
      <c r="B30" s="51"/>
      <c r="C30" s="51"/>
      <c r="D30" s="51"/>
      <c r="E30" s="14">
        <f>-27.5-4.1</f>
        <v>-31.6</v>
      </c>
    </row>
    <row r="31" spans="1:5" ht="27" customHeight="1" x14ac:dyDescent="0.3">
      <c r="A31" s="52" t="s">
        <v>107</v>
      </c>
      <c r="B31" s="51"/>
      <c r="C31" s="51"/>
      <c r="D31" s="51"/>
      <c r="E31" s="14">
        <f>-3255.2</f>
        <v>-3255.2</v>
      </c>
    </row>
    <row r="32" spans="1:5" ht="41.4" customHeight="1" x14ac:dyDescent="0.3">
      <c r="A32" s="52" t="s">
        <v>108</v>
      </c>
      <c r="B32" s="51"/>
      <c r="C32" s="51"/>
      <c r="D32" s="51"/>
      <c r="E32" s="14">
        <f>25</f>
        <v>25</v>
      </c>
    </row>
    <row r="33" spans="1:5" ht="25.8" customHeight="1" x14ac:dyDescent="0.3">
      <c r="A33" s="52" t="s">
        <v>109</v>
      </c>
      <c r="B33" s="51"/>
      <c r="C33" s="51"/>
      <c r="D33" s="51"/>
      <c r="E33" s="14">
        <f>455.4</f>
        <v>455.4</v>
      </c>
    </row>
    <row r="34" spans="1:5" x14ac:dyDescent="0.3">
      <c r="A34" s="44" t="s">
        <v>5</v>
      </c>
      <c r="B34" s="45"/>
      <c r="C34" s="45"/>
      <c r="D34" s="45"/>
      <c r="E34" s="13">
        <f>'Муниципальные районы'!B23-Учреждения!E5+'Муниципальные районы'!B22</f>
        <v>549512.33967000013</v>
      </c>
    </row>
    <row r="35" spans="1:5" x14ac:dyDescent="0.3">
      <c r="A35" s="15"/>
      <c r="B35" s="16"/>
      <c r="C35" s="16"/>
      <c r="D35" s="6"/>
      <c r="E35" s="17"/>
    </row>
    <row r="36" spans="1:5" x14ac:dyDescent="0.3">
      <c r="A36" s="46" t="s">
        <v>14</v>
      </c>
      <c r="B36" s="48" t="s">
        <v>6</v>
      </c>
      <c r="C36" s="49" t="s">
        <v>7</v>
      </c>
      <c r="D36" s="49"/>
      <c r="E36" s="49"/>
    </row>
    <row r="37" spans="1:5" ht="82.8" x14ac:dyDescent="0.3">
      <c r="A37" s="47"/>
      <c r="B37" s="48"/>
      <c r="C37" s="18" t="s">
        <v>8</v>
      </c>
      <c r="D37" s="18" t="s">
        <v>9</v>
      </c>
      <c r="E37" s="18" t="s">
        <v>10</v>
      </c>
    </row>
    <row r="38" spans="1:5" x14ac:dyDescent="0.3">
      <c r="A38" s="19" t="s">
        <v>49</v>
      </c>
      <c r="B38" s="20">
        <v>5207.26793</v>
      </c>
      <c r="C38" s="20"/>
      <c r="D38" s="20"/>
      <c r="E38" s="20">
        <v>-9.0485900000000008</v>
      </c>
    </row>
    <row r="39" spans="1:5" x14ac:dyDescent="0.3">
      <c r="A39" s="19" t="s">
        <v>50</v>
      </c>
      <c r="B39" s="20">
        <v>2957.2</v>
      </c>
      <c r="C39" s="20">
        <v>2431.8000000000002</v>
      </c>
      <c r="D39" s="20">
        <v>525.4</v>
      </c>
      <c r="E39" s="20"/>
    </row>
    <row r="40" spans="1:5" x14ac:dyDescent="0.3">
      <c r="A40" s="19" t="s">
        <v>51</v>
      </c>
      <c r="B40" s="20">
        <v>19982.56565</v>
      </c>
      <c r="C40" s="20">
        <v>8672.7198599999992</v>
      </c>
      <c r="D40" s="20">
        <v>724.64278000000002</v>
      </c>
      <c r="E40" s="20"/>
    </row>
    <row r="41" spans="1:5" ht="27.6" x14ac:dyDescent="0.3">
      <c r="A41" s="19" t="s">
        <v>52</v>
      </c>
      <c r="B41" s="20">
        <v>17589.160690000001</v>
      </c>
      <c r="C41" s="20">
        <v>29.05782</v>
      </c>
      <c r="D41" s="20">
        <v>209.53003000000001</v>
      </c>
      <c r="E41" s="20"/>
    </row>
    <row r="42" spans="1:5" x14ac:dyDescent="0.3">
      <c r="A42" s="19" t="s">
        <v>53</v>
      </c>
      <c r="B42" s="20">
        <v>17436.63337</v>
      </c>
      <c r="C42" s="20"/>
      <c r="D42" s="20"/>
      <c r="E42" s="20"/>
    </row>
    <row r="43" spans="1:5" x14ac:dyDescent="0.3">
      <c r="A43" s="19" t="s">
        <v>54</v>
      </c>
      <c r="B43" s="20">
        <v>1087.87958</v>
      </c>
      <c r="C43" s="20">
        <v>695</v>
      </c>
      <c r="D43" s="20"/>
      <c r="E43" s="20"/>
    </row>
    <row r="44" spans="1:5" ht="27.6" x14ac:dyDescent="0.3">
      <c r="A44" s="19" t="s">
        <v>55</v>
      </c>
      <c r="B44" s="20">
        <v>360218.17187000002</v>
      </c>
      <c r="C44" s="20">
        <v>3074.15</v>
      </c>
      <c r="D44" s="20">
        <v>1452.39</v>
      </c>
      <c r="E44" s="20"/>
    </row>
    <row r="45" spans="1:5" x14ac:dyDescent="0.3">
      <c r="A45" s="19" t="s">
        <v>56</v>
      </c>
      <c r="B45" s="20">
        <v>4460.4120000000003</v>
      </c>
      <c r="C45" s="20"/>
      <c r="D45" s="20"/>
      <c r="E45" s="20"/>
    </row>
    <row r="46" spans="1:5" x14ac:dyDescent="0.3">
      <c r="A46" s="19" t="s">
        <v>57</v>
      </c>
      <c r="B46" s="20">
        <v>193435.49067</v>
      </c>
      <c r="C46" s="20">
        <v>220.83427</v>
      </c>
      <c r="D46" s="20"/>
      <c r="E46" s="20">
        <v>0.71042000000000005</v>
      </c>
    </row>
    <row r="47" spans="1:5" x14ac:dyDescent="0.3">
      <c r="A47" s="19" t="s">
        <v>58</v>
      </c>
      <c r="B47" s="20">
        <v>32805.350599999998</v>
      </c>
      <c r="C47" s="20">
        <v>8046.0429199999999</v>
      </c>
      <c r="D47" s="20">
        <v>1547.46867</v>
      </c>
      <c r="E47" s="20">
        <v>1.6255200000000001</v>
      </c>
    </row>
    <row r="48" spans="1:5" x14ac:dyDescent="0.3">
      <c r="A48" s="19" t="s">
        <v>59</v>
      </c>
      <c r="B48" s="20">
        <v>148315.82629</v>
      </c>
      <c r="C48" s="20">
        <v>2906.7145099999998</v>
      </c>
      <c r="D48" s="20">
        <v>2062.9764599999999</v>
      </c>
      <c r="E48" s="20">
        <v>58972.847159999998</v>
      </c>
    </row>
    <row r="49" spans="1:5" x14ac:dyDescent="0.3">
      <c r="A49" s="19" t="s">
        <v>60</v>
      </c>
      <c r="B49" s="20">
        <v>332524.70996000001</v>
      </c>
      <c r="C49" s="20">
        <v>2977.4110000000001</v>
      </c>
      <c r="D49" s="20">
        <v>220</v>
      </c>
      <c r="E49" s="20">
        <v>275145.98453999998</v>
      </c>
    </row>
    <row r="50" spans="1:5" x14ac:dyDescent="0.3">
      <c r="A50" s="19" t="s">
        <v>61</v>
      </c>
      <c r="B50" s="20">
        <v>36707.486100000002</v>
      </c>
      <c r="C50" s="20">
        <v>47.4</v>
      </c>
      <c r="D50" s="20">
        <v>22.2</v>
      </c>
      <c r="E50" s="20"/>
    </row>
    <row r="51" spans="1:5" ht="27.6" x14ac:dyDescent="0.3">
      <c r="A51" s="19" t="s">
        <v>62</v>
      </c>
      <c r="B51" s="20">
        <v>15401.96053</v>
      </c>
      <c r="C51" s="20">
        <v>1386.42732</v>
      </c>
      <c r="D51" s="20">
        <v>583.99068</v>
      </c>
      <c r="E51" s="20"/>
    </row>
    <row r="52" spans="1:5" x14ac:dyDescent="0.3">
      <c r="A52" s="19" t="s">
        <v>63</v>
      </c>
      <c r="B52" s="20">
        <v>6657.85311</v>
      </c>
      <c r="C52" s="20">
        <v>628.79999999999995</v>
      </c>
      <c r="D52" s="20"/>
      <c r="E52" s="20"/>
    </row>
    <row r="53" spans="1:5" x14ac:dyDescent="0.3">
      <c r="A53" s="19" t="s">
        <v>64</v>
      </c>
      <c r="B53" s="20">
        <v>2919.11391</v>
      </c>
      <c r="C53" s="20"/>
      <c r="D53" s="20"/>
      <c r="E53" s="20"/>
    </row>
    <row r="54" spans="1:5" x14ac:dyDescent="0.3">
      <c r="A54" s="19" t="s">
        <v>65</v>
      </c>
      <c r="B54" s="20">
        <v>1416.4250199999999</v>
      </c>
      <c r="C54" s="20">
        <v>1311.5881400000001</v>
      </c>
      <c r="D54" s="20"/>
      <c r="E54" s="20"/>
    </row>
    <row r="55" spans="1:5" x14ac:dyDescent="0.3">
      <c r="A55" s="19" t="s">
        <v>66</v>
      </c>
      <c r="B55" s="20">
        <v>1370.67319</v>
      </c>
      <c r="C55" s="20">
        <v>620</v>
      </c>
      <c r="D55" s="20"/>
      <c r="E55" s="20"/>
    </row>
    <row r="56" spans="1:5" ht="27.6" x14ac:dyDescent="0.3">
      <c r="A56" s="19" t="s">
        <v>67</v>
      </c>
      <c r="B56" s="20">
        <v>7962.1431599999996</v>
      </c>
      <c r="C56" s="20">
        <v>1941.0709999999999</v>
      </c>
      <c r="D56" s="20">
        <v>492.93400000000003</v>
      </c>
      <c r="E56" s="20">
        <v>361.77226000000002</v>
      </c>
    </row>
    <row r="57" spans="1:5" x14ac:dyDescent="0.3">
      <c r="A57" s="19" t="s">
        <v>68</v>
      </c>
      <c r="B57" s="20">
        <v>4028.5613499999999</v>
      </c>
      <c r="C57" s="20"/>
      <c r="D57" s="20"/>
      <c r="E57" s="20"/>
    </row>
    <row r="58" spans="1:5" x14ac:dyDescent="0.3">
      <c r="A58" s="19" t="s">
        <v>69</v>
      </c>
      <c r="B58" s="20">
        <v>116542.13617</v>
      </c>
      <c r="C58" s="20">
        <v>521.15899999999999</v>
      </c>
      <c r="D58" s="20">
        <v>42</v>
      </c>
      <c r="E58" s="20"/>
    </row>
    <row r="59" spans="1:5" x14ac:dyDescent="0.3">
      <c r="A59" s="19" t="s">
        <v>70</v>
      </c>
      <c r="B59" s="20">
        <v>2250</v>
      </c>
      <c r="C59" s="20"/>
      <c r="D59" s="20"/>
      <c r="E59" s="20"/>
    </row>
    <row r="60" spans="1:5" x14ac:dyDescent="0.3">
      <c r="A60" s="19" t="s">
        <v>71</v>
      </c>
      <c r="B60" s="20">
        <v>979.98536000000001</v>
      </c>
      <c r="C60" s="20">
        <v>965.98536000000001</v>
      </c>
      <c r="D60" s="20"/>
      <c r="E60" s="20"/>
    </row>
    <row r="61" spans="1:5" x14ac:dyDescent="0.3">
      <c r="A61" s="19" t="s">
        <v>72</v>
      </c>
      <c r="B61" s="20">
        <v>819.66771000000006</v>
      </c>
      <c r="C61" s="20">
        <v>500</v>
      </c>
      <c r="D61" s="20"/>
      <c r="E61" s="20"/>
    </row>
    <row r="62" spans="1:5" x14ac:dyDescent="0.3">
      <c r="A62" s="19" t="s">
        <v>73</v>
      </c>
      <c r="B62" s="20">
        <v>10</v>
      </c>
      <c r="C62" s="20"/>
      <c r="D62" s="20"/>
      <c r="E62" s="20"/>
    </row>
    <row r="63" spans="1:5" x14ac:dyDescent="0.3">
      <c r="A63" s="19" t="s">
        <v>74</v>
      </c>
      <c r="B63" s="20">
        <v>573.58469000000002</v>
      </c>
      <c r="C63" s="20">
        <v>436</v>
      </c>
      <c r="D63" s="20"/>
      <c r="E63" s="20">
        <v>22</v>
      </c>
    </row>
    <row r="64" spans="1:5" x14ac:dyDescent="0.3">
      <c r="A64" s="19" t="s">
        <v>75</v>
      </c>
      <c r="B64" s="20">
        <v>-520406.39364999998</v>
      </c>
      <c r="C64" s="20"/>
      <c r="D64" s="20"/>
      <c r="E64" s="20"/>
    </row>
    <row r="65" spans="1:5" x14ac:dyDescent="0.3">
      <c r="A65" s="19" t="s">
        <v>76</v>
      </c>
      <c r="B65" s="20">
        <v>1377.92082</v>
      </c>
      <c r="C65" s="20">
        <v>1086.076</v>
      </c>
      <c r="D65" s="20">
        <v>100</v>
      </c>
      <c r="E65" s="20"/>
    </row>
    <row r="66" spans="1:5" x14ac:dyDescent="0.3">
      <c r="A66" s="19" t="s">
        <v>77</v>
      </c>
      <c r="B66" s="20">
        <v>28832.968120000001</v>
      </c>
      <c r="C66" s="20"/>
      <c r="D66" s="20"/>
      <c r="E66" s="20"/>
    </row>
    <row r="67" spans="1:5" x14ac:dyDescent="0.3">
      <c r="A67" s="19" t="s">
        <v>78</v>
      </c>
      <c r="B67" s="20">
        <v>18840.325280000001</v>
      </c>
      <c r="C67" s="20">
        <v>3877.5695500000002</v>
      </c>
      <c r="D67" s="20">
        <v>458.7559</v>
      </c>
      <c r="E67" s="20"/>
    </row>
    <row r="68" spans="1:5" x14ac:dyDescent="0.3">
      <c r="A68" s="19" t="s">
        <v>79</v>
      </c>
      <c r="B68" s="20">
        <v>250</v>
      </c>
      <c r="C68" s="20">
        <v>100</v>
      </c>
      <c r="D68" s="20"/>
      <c r="E68" s="20"/>
    </row>
    <row r="69" spans="1:5" x14ac:dyDescent="0.3">
      <c r="A69" s="19" t="s">
        <v>80</v>
      </c>
      <c r="B69" s="20">
        <v>3087.0920000000001</v>
      </c>
      <c r="C69" s="20">
        <v>470</v>
      </c>
      <c r="D69" s="20"/>
      <c r="E69" s="20"/>
    </row>
    <row r="70" spans="1:5" x14ac:dyDescent="0.3">
      <c r="A70" s="19" t="s">
        <v>81</v>
      </c>
      <c r="B70" s="20">
        <v>194.23231000000001</v>
      </c>
      <c r="C70" s="20"/>
      <c r="D70" s="20"/>
      <c r="E70" s="20"/>
    </row>
    <row r="71" spans="1:5" x14ac:dyDescent="0.3">
      <c r="A71" s="19" t="s">
        <v>82</v>
      </c>
      <c r="B71" s="20">
        <v>273.16041999999999</v>
      </c>
      <c r="C71" s="20"/>
      <c r="D71" s="20">
        <v>100</v>
      </c>
      <c r="E71" s="20"/>
    </row>
    <row r="72" spans="1:5" x14ac:dyDescent="0.3">
      <c r="A72" s="19" t="s">
        <v>83</v>
      </c>
      <c r="B72" s="20">
        <v>2361.9205400000001</v>
      </c>
      <c r="C72" s="20">
        <v>365.86900000000003</v>
      </c>
      <c r="D72" s="20">
        <v>127.2765</v>
      </c>
      <c r="E72" s="20"/>
    </row>
    <row r="73" spans="1:5" x14ac:dyDescent="0.3">
      <c r="A73" s="19" t="s">
        <v>84</v>
      </c>
      <c r="B73" s="20">
        <v>79.786069999999995</v>
      </c>
      <c r="C73" s="20">
        <v>72.922280000000001</v>
      </c>
      <c r="D73" s="20"/>
      <c r="E73" s="20"/>
    </row>
    <row r="74" spans="1:5" x14ac:dyDescent="0.3">
      <c r="A74" s="19" t="s">
        <v>85</v>
      </c>
      <c r="B74" s="20">
        <v>868551.27081999998</v>
      </c>
      <c r="C74" s="20">
        <v>43384.598030000001</v>
      </c>
      <c r="D74" s="20">
        <v>8669.56502</v>
      </c>
      <c r="E74" s="20">
        <v>334495.89130999998</v>
      </c>
    </row>
  </sheetData>
  <mergeCells count="34">
    <mergeCell ref="A31:D31"/>
    <mergeCell ref="A32:D32"/>
    <mergeCell ref="A33:D33"/>
    <mergeCell ref="A26:D26"/>
    <mergeCell ref="A27:D27"/>
    <mergeCell ref="A28:D28"/>
    <mergeCell ref="A29:D29"/>
    <mergeCell ref="A30:D30"/>
    <mergeCell ref="A21:D21"/>
    <mergeCell ref="A22:D22"/>
    <mergeCell ref="A23:D23"/>
    <mergeCell ref="A24:D24"/>
    <mergeCell ref="A25:D25"/>
    <mergeCell ref="A16:D16"/>
    <mergeCell ref="A17:D17"/>
    <mergeCell ref="A18:D18"/>
    <mergeCell ref="A19:D19"/>
    <mergeCell ref="A20:D20"/>
    <mergeCell ref="A1:E1"/>
    <mergeCell ref="A2:E2"/>
    <mergeCell ref="A5:D5"/>
    <mergeCell ref="A34:D34"/>
    <mergeCell ref="A36:A37"/>
    <mergeCell ref="B36:B37"/>
    <mergeCell ref="C36:E36"/>
    <mergeCell ref="A7:D7"/>
    <mergeCell ref="A8:D8"/>
    <mergeCell ref="A9:D9"/>
    <mergeCell ref="A10:D10"/>
    <mergeCell ref="A11:D11"/>
    <mergeCell ref="A12:D12"/>
    <mergeCell ref="A13:D13"/>
    <mergeCell ref="A14:D14"/>
    <mergeCell ref="A15:D15"/>
  </mergeCells>
  <pageMargins left="0.70866141732283472" right="0.70866141732283472" top="0.74803149606299213" bottom="0.74803149606299213" header="0.31496062992125984" footer="0.31496062992125984"/>
  <pageSetup paperSize="9" scale="70" orientation="portrait" r:id="rId1"/>
  <headerFooter>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3"/>
  <sheetViews>
    <sheetView view="pageBreakPreview" topLeftCell="B19" zoomScaleNormal="100" zoomScaleSheetLayoutView="100" workbookViewId="0">
      <selection activeCell="B22" sqref="B22"/>
    </sheetView>
  </sheetViews>
  <sheetFormatPr defaultRowHeight="14.4" x14ac:dyDescent="0.3"/>
  <cols>
    <col min="1" max="1" width="38.33203125" customWidth="1"/>
    <col min="2" max="2" width="13.109375" customWidth="1"/>
    <col min="3" max="3" width="13.44140625" customWidth="1"/>
    <col min="4" max="4" width="13" customWidth="1"/>
    <col min="5" max="6" width="13.109375" customWidth="1"/>
    <col min="7" max="7" width="13.44140625" customWidth="1"/>
    <col min="8" max="8" width="13.6640625" customWidth="1"/>
    <col min="9" max="9" width="13.44140625" customWidth="1"/>
    <col min="10" max="10" width="12.6640625" customWidth="1"/>
    <col min="11" max="11" width="11" customWidth="1"/>
    <col min="12" max="12" width="13.21875" customWidth="1"/>
    <col min="13" max="13" width="13.33203125" customWidth="1"/>
    <col min="14" max="14" width="13.44140625" customWidth="1"/>
    <col min="15" max="15" width="13.88671875" customWidth="1"/>
    <col min="16" max="16" width="11.21875" customWidth="1"/>
  </cols>
  <sheetData>
    <row r="1" spans="1:16" s="27" customFormat="1" ht="15.6" x14ac:dyDescent="0.3">
      <c r="A1" s="38" t="s">
        <v>48</v>
      </c>
      <c r="C1" s="28" t="s">
        <v>13</v>
      </c>
    </row>
    <row r="2" spans="1:16" x14ac:dyDescent="0.3">
      <c r="A2" s="34" t="str">
        <f>TEXT(EndData2,"[$-FC19]ДД.ММ.ГГГ")</f>
        <v>14.12.2017</v>
      </c>
      <c r="B2" s="34">
        <f>A2+1</f>
        <v>43084</v>
      </c>
      <c r="C2" s="39" t="str">
        <f>TEXT(B2,"[$-FC19]ДД.ММ.ГГГ")</f>
        <v>15.12.2017</v>
      </c>
      <c r="P2" s="25" t="s">
        <v>12</v>
      </c>
    </row>
    <row r="3" spans="1:16" s="26" customFormat="1" ht="51.75" customHeight="1" x14ac:dyDescent="0.25">
      <c r="A3" s="31" t="s">
        <v>15</v>
      </c>
      <c r="B3" s="37" t="s">
        <v>16</v>
      </c>
      <c r="C3" s="35" t="s">
        <v>17</v>
      </c>
      <c r="D3" s="35" t="s">
        <v>18</v>
      </c>
      <c r="E3" s="35" t="s">
        <v>19</v>
      </c>
      <c r="F3" s="35" t="s">
        <v>20</v>
      </c>
      <c r="G3" s="35" t="s">
        <v>21</v>
      </c>
      <c r="H3" s="35" t="s">
        <v>22</v>
      </c>
      <c r="I3" s="35" t="s">
        <v>23</v>
      </c>
      <c r="J3" s="35" t="s">
        <v>24</v>
      </c>
      <c r="K3" s="35" t="s">
        <v>25</v>
      </c>
      <c r="L3" s="35" t="s">
        <v>26</v>
      </c>
      <c r="M3" s="35" t="s">
        <v>27</v>
      </c>
      <c r="N3" s="35" t="s">
        <v>28</v>
      </c>
      <c r="O3" s="35" t="s">
        <v>29</v>
      </c>
      <c r="P3" s="22" t="s">
        <v>11</v>
      </c>
    </row>
    <row r="4" spans="1:16" ht="27" x14ac:dyDescent="0.3">
      <c r="A4" s="23" t="s">
        <v>31</v>
      </c>
      <c r="B4" s="36">
        <v>-54.52</v>
      </c>
      <c r="C4" s="36"/>
      <c r="D4" s="36"/>
      <c r="E4" s="36"/>
      <c r="F4" s="36"/>
      <c r="G4" s="36">
        <v>2172.11285</v>
      </c>
      <c r="H4" s="36"/>
      <c r="I4" s="36"/>
      <c r="J4" s="36">
        <v>12306.76245</v>
      </c>
      <c r="K4" s="36"/>
      <c r="L4" s="36"/>
      <c r="M4" s="36"/>
      <c r="N4" s="36"/>
      <c r="O4" s="36"/>
      <c r="P4" s="24">
        <v>14424.355299999999</v>
      </c>
    </row>
    <row r="5" spans="1:16" ht="66.599999999999994" x14ac:dyDescent="0.3">
      <c r="A5" s="23" t="s">
        <v>32</v>
      </c>
      <c r="B5" s="36">
        <v>10800</v>
      </c>
      <c r="C5" s="36"/>
      <c r="D5" s="36"/>
      <c r="E5" s="36"/>
      <c r="F5" s="36"/>
      <c r="G5" s="36"/>
      <c r="H5" s="36"/>
      <c r="I5" s="36"/>
      <c r="J5" s="36">
        <v>2300</v>
      </c>
      <c r="K5" s="36"/>
      <c r="L5" s="36"/>
      <c r="M5" s="36"/>
      <c r="N5" s="36"/>
      <c r="O5" s="36"/>
      <c r="P5" s="24">
        <v>13100</v>
      </c>
    </row>
    <row r="6" spans="1:16" ht="27" x14ac:dyDescent="0.3">
      <c r="A6" s="23" t="s">
        <v>33</v>
      </c>
      <c r="B6" s="36"/>
      <c r="C6" s="36"/>
      <c r="D6" s="36"/>
      <c r="E6" s="36"/>
      <c r="F6" s="36"/>
      <c r="G6" s="36"/>
      <c r="H6" s="36"/>
      <c r="I6" s="36">
        <v>362.27600000000001</v>
      </c>
      <c r="J6" s="36"/>
      <c r="K6" s="36"/>
      <c r="L6" s="36"/>
      <c r="M6" s="36"/>
      <c r="N6" s="36"/>
      <c r="O6" s="36"/>
      <c r="P6" s="24">
        <v>362.27600000000001</v>
      </c>
    </row>
    <row r="7" spans="1:16" ht="93" x14ac:dyDescent="0.3">
      <c r="A7" s="23" t="s">
        <v>34</v>
      </c>
      <c r="B7" s="36">
        <v>99.841520000000003</v>
      </c>
      <c r="C7" s="36">
        <v>7334.7048000000004</v>
      </c>
      <c r="D7" s="36">
        <v>-143.97399999999999</v>
      </c>
      <c r="E7" s="36"/>
      <c r="F7" s="36"/>
      <c r="G7" s="36"/>
      <c r="H7" s="36">
        <v>195.822</v>
      </c>
      <c r="I7" s="36">
        <v>30.498000000000001</v>
      </c>
      <c r="J7" s="36">
        <v>250.60633999999999</v>
      </c>
      <c r="K7" s="36"/>
      <c r="L7" s="36">
        <v>3072.2871399999999</v>
      </c>
      <c r="M7" s="36"/>
      <c r="N7" s="36">
        <v>3960</v>
      </c>
      <c r="O7" s="36"/>
      <c r="P7" s="24">
        <v>14799.7858</v>
      </c>
    </row>
    <row r="8" spans="1:16" ht="66.599999999999994" x14ac:dyDescent="0.3">
      <c r="A8" s="23" t="s">
        <v>35</v>
      </c>
      <c r="B8" s="36">
        <v>3675.5913599999999</v>
      </c>
      <c r="C8" s="36">
        <v>78773.64284</v>
      </c>
      <c r="D8" s="36"/>
      <c r="E8" s="36"/>
      <c r="F8" s="36"/>
      <c r="G8" s="36"/>
      <c r="H8" s="36"/>
      <c r="I8" s="36"/>
      <c r="J8" s="36"/>
      <c r="K8" s="36">
        <v>2777.3268699999999</v>
      </c>
      <c r="L8" s="36"/>
      <c r="M8" s="36"/>
      <c r="N8" s="36"/>
      <c r="O8" s="36"/>
      <c r="P8" s="24">
        <v>85226.561069999996</v>
      </c>
    </row>
    <row r="9" spans="1:16" ht="159" x14ac:dyDescent="0.3">
      <c r="A9" s="23" t="s">
        <v>36</v>
      </c>
      <c r="B9" s="36">
        <v>12233.753000000001</v>
      </c>
      <c r="C9" s="36"/>
      <c r="D9" s="36"/>
      <c r="E9" s="36"/>
      <c r="F9" s="36"/>
      <c r="G9" s="36"/>
      <c r="H9" s="36"/>
      <c r="I9" s="36"/>
      <c r="J9" s="36"/>
      <c r="K9" s="36"/>
      <c r="L9" s="36"/>
      <c r="M9" s="36"/>
      <c r="N9" s="36"/>
      <c r="O9" s="36">
        <v>-81.893000000000001</v>
      </c>
      <c r="P9" s="24">
        <v>12151.86</v>
      </c>
    </row>
    <row r="10" spans="1:16" ht="93" x14ac:dyDescent="0.3">
      <c r="A10" s="23" t="s">
        <v>37</v>
      </c>
      <c r="B10" s="36">
        <v>6433.5790100000004</v>
      </c>
      <c r="C10" s="36"/>
      <c r="D10" s="36"/>
      <c r="E10" s="36"/>
      <c r="F10" s="36"/>
      <c r="G10" s="36"/>
      <c r="H10" s="36"/>
      <c r="I10" s="36"/>
      <c r="J10" s="36"/>
      <c r="K10" s="36"/>
      <c r="L10" s="36"/>
      <c r="M10" s="36"/>
      <c r="N10" s="36">
        <v>400</v>
      </c>
      <c r="O10" s="36"/>
      <c r="P10" s="24">
        <v>6833.5790100000004</v>
      </c>
    </row>
    <row r="11" spans="1:16" ht="132.6" x14ac:dyDescent="0.3">
      <c r="A11" s="23" t="s">
        <v>38</v>
      </c>
      <c r="B11" s="36">
        <v>-0.31397000000000003</v>
      </c>
      <c r="C11" s="36"/>
      <c r="D11" s="36"/>
      <c r="E11" s="36"/>
      <c r="F11" s="36"/>
      <c r="G11" s="36"/>
      <c r="H11" s="36"/>
      <c r="I11" s="36"/>
      <c r="J11" s="36"/>
      <c r="K11" s="36"/>
      <c r="L11" s="36"/>
      <c r="M11" s="36"/>
      <c r="N11" s="36"/>
      <c r="O11" s="36"/>
      <c r="P11" s="24">
        <v>-0.31397000000000003</v>
      </c>
    </row>
    <row r="12" spans="1:16" ht="119.4" x14ac:dyDescent="0.3">
      <c r="A12" s="23" t="s">
        <v>39</v>
      </c>
      <c r="B12" s="36"/>
      <c r="C12" s="36"/>
      <c r="D12" s="36"/>
      <c r="E12" s="36"/>
      <c r="F12" s="36"/>
      <c r="G12" s="36"/>
      <c r="H12" s="36"/>
      <c r="I12" s="36"/>
      <c r="J12" s="36"/>
      <c r="K12" s="36">
        <v>13.4</v>
      </c>
      <c r="L12" s="36"/>
      <c r="M12" s="36"/>
      <c r="N12" s="36">
        <v>8</v>
      </c>
      <c r="O12" s="36"/>
      <c r="P12" s="24">
        <v>21.4</v>
      </c>
    </row>
    <row r="13" spans="1:16" ht="119.4" x14ac:dyDescent="0.3">
      <c r="A13" s="23" t="s">
        <v>40</v>
      </c>
      <c r="B13" s="36">
        <v>10435.11787</v>
      </c>
      <c r="C13" s="36"/>
      <c r="D13" s="36"/>
      <c r="E13" s="36"/>
      <c r="F13" s="36"/>
      <c r="G13" s="36"/>
      <c r="H13" s="36"/>
      <c r="I13" s="36"/>
      <c r="J13" s="36"/>
      <c r="K13" s="36"/>
      <c r="L13" s="36"/>
      <c r="M13" s="36"/>
      <c r="N13" s="36"/>
      <c r="O13" s="36"/>
      <c r="P13" s="24">
        <v>10435.11787</v>
      </c>
    </row>
    <row r="14" spans="1:16" ht="66.599999999999994" x14ac:dyDescent="0.3">
      <c r="A14" s="23" t="s">
        <v>41</v>
      </c>
      <c r="B14" s="36">
        <v>4389.6018899999999</v>
      </c>
      <c r="C14" s="36"/>
      <c r="D14" s="36"/>
      <c r="E14" s="36"/>
      <c r="F14" s="36"/>
      <c r="G14" s="36"/>
      <c r="H14" s="36"/>
      <c r="I14" s="36"/>
      <c r="J14" s="36"/>
      <c r="K14" s="36"/>
      <c r="L14" s="36"/>
      <c r="M14" s="36"/>
      <c r="N14" s="36">
        <v>180</v>
      </c>
      <c r="O14" s="36"/>
      <c r="P14" s="24">
        <v>4569.6018899999999</v>
      </c>
    </row>
    <row r="15" spans="1:16" ht="93" x14ac:dyDescent="0.3">
      <c r="A15" s="23" t="s">
        <v>42</v>
      </c>
      <c r="B15" s="36">
        <v>32.491390000000003</v>
      </c>
      <c r="C15" s="36"/>
      <c r="D15" s="36"/>
      <c r="E15" s="36"/>
      <c r="F15" s="36"/>
      <c r="G15" s="36"/>
      <c r="H15" s="36"/>
      <c r="I15" s="36"/>
      <c r="J15" s="36"/>
      <c r="K15" s="36"/>
      <c r="L15" s="36"/>
      <c r="M15" s="36"/>
      <c r="N15" s="36"/>
      <c r="O15" s="36"/>
      <c r="P15" s="24">
        <v>32.491390000000003</v>
      </c>
    </row>
    <row r="16" spans="1:16" ht="66.599999999999994" x14ac:dyDescent="0.3">
      <c r="A16" s="23" t="s">
        <v>43</v>
      </c>
      <c r="B16" s="36">
        <v>30.922229999999999</v>
      </c>
      <c r="C16" s="36">
        <v>3738.6876600000001</v>
      </c>
      <c r="D16" s="36"/>
      <c r="E16" s="36"/>
      <c r="F16" s="36">
        <v>327.3</v>
      </c>
      <c r="G16" s="36"/>
      <c r="H16" s="36"/>
      <c r="I16" s="36"/>
      <c r="J16" s="36"/>
      <c r="K16" s="36">
        <v>64.95</v>
      </c>
      <c r="L16" s="36">
        <v>482.6</v>
      </c>
      <c r="M16" s="36"/>
      <c r="N16" s="36"/>
      <c r="O16" s="36"/>
      <c r="P16" s="24">
        <v>4644.4598900000001</v>
      </c>
    </row>
    <row r="17" spans="1:16" ht="53.4" x14ac:dyDescent="0.3">
      <c r="A17" s="23" t="s">
        <v>44</v>
      </c>
      <c r="B17" s="36"/>
      <c r="C17" s="36"/>
      <c r="D17" s="36"/>
      <c r="E17" s="36"/>
      <c r="F17" s="36"/>
      <c r="G17" s="36"/>
      <c r="H17" s="36"/>
      <c r="I17" s="36"/>
      <c r="J17" s="36"/>
      <c r="K17" s="36"/>
      <c r="L17" s="36"/>
      <c r="M17" s="36"/>
      <c r="N17" s="36">
        <v>8031.0833899999998</v>
      </c>
      <c r="O17" s="36"/>
      <c r="P17" s="24">
        <v>8031.0833899999998</v>
      </c>
    </row>
    <row r="18" spans="1:16" ht="40.200000000000003" x14ac:dyDescent="0.3">
      <c r="A18" s="23" t="s">
        <v>45</v>
      </c>
      <c r="B18" s="36"/>
      <c r="C18" s="36"/>
      <c r="D18" s="36"/>
      <c r="E18" s="36"/>
      <c r="F18" s="36"/>
      <c r="G18" s="36"/>
      <c r="H18" s="36"/>
      <c r="I18" s="36"/>
      <c r="J18" s="36"/>
      <c r="K18" s="36"/>
      <c r="L18" s="36"/>
      <c r="M18" s="36"/>
      <c r="N18" s="36">
        <v>5746.7112100000004</v>
      </c>
      <c r="O18" s="36"/>
      <c r="P18" s="24">
        <v>5746.7112100000004</v>
      </c>
    </row>
    <row r="19" spans="1:16" ht="53.4" x14ac:dyDescent="0.3">
      <c r="A19" s="23" t="s">
        <v>46</v>
      </c>
      <c r="B19" s="36"/>
      <c r="C19" s="36"/>
      <c r="D19" s="36"/>
      <c r="E19" s="36"/>
      <c r="F19" s="36"/>
      <c r="G19" s="36"/>
      <c r="H19" s="36"/>
      <c r="I19" s="36"/>
      <c r="J19" s="36">
        <v>41737</v>
      </c>
      <c r="K19" s="36"/>
      <c r="L19" s="36"/>
      <c r="M19" s="36"/>
      <c r="N19" s="36"/>
      <c r="O19" s="36"/>
      <c r="P19" s="24">
        <v>41737</v>
      </c>
    </row>
    <row r="20" spans="1:16" x14ac:dyDescent="0.3">
      <c r="A20" s="23" t="s">
        <v>47</v>
      </c>
      <c r="B20" s="36">
        <v>48076.064299999998</v>
      </c>
      <c r="C20" s="36">
        <v>89847.035300000003</v>
      </c>
      <c r="D20" s="36">
        <v>-143.97399999999999</v>
      </c>
      <c r="E20" s="36"/>
      <c r="F20" s="36">
        <v>327.3</v>
      </c>
      <c r="G20" s="36">
        <v>2172.11285</v>
      </c>
      <c r="H20" s="36">
        <v>195.822</v>
      </c>
      <c r="I20" s="36">
        <v>392.774</v>
      </c>
      <c r="J20" s="36">
        <v>56594.36879</v>
      </c>
      <c r="K20" s="36">
        <v>2855.6768699999998</v>
      </c>
      <c r="L20" s="36">
        <v>3554.8871399999998</v>
      </c>
      <c r="M20" s="36"/>
      <c r="N20" s="36">
        <v>18325.794600000001</v>
      </c>
      <c r="O20" s="36">
        <v>-81.893000000000001</v>
      </c>
      <c r="P20" s="24">
        <v>222115.96885</v>
      </c>
    </row>
    <row r="22" spans="1:16" x14ac:dyDescent="0.3">
      <c r="A22" s="33" t="s">
        <v>30</v>
      </c>
      <c r="B22" s="32">
        <f>'Муниципальные районы'!P20+Учреждения!B74</f>
        <v>1090667.23967</v>
      </c>
    </row>
    <row r="23" spans="1:16" ht="32.25" customHeight="1" x14ac:dyDescent="0.3">
      <c r="A23" s="33" t="str">
        <f>CONCATENATE("Остатки бюджетных средств на ",C2,"г.")</f>
        <v>Остатки бюджетных средств на 15.12.2017г.</v>
      </c>
      <c r="B23" s="32">
        <v>1597109.9</v>
      </c>
    </row>
  </sheetData>
  <pageMargins left="0.23622047244094491" right="0.23622047244094491" top="0.74803149606299213" bottom="0.74803149606299213" header="0.31496062992125984" footer="0.31496062992125984"/>
  <pageSetup paperSize="9" scale="61" orientation="landscape" r:id="rId1"/>
  <headerFoot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9</vt:i4>
      </vt:variant>
    </vt:vector>
  </HeadingPairs>
  <TitlesOfParts>
    <vt:vector size="11" baseType="lpstr">
      <vt:lpstr>Учреждения</vt:lpstr>
      <vt:lpstr>Муниципальные районы</vt:lpstr>
      <vt:lpstr>EndData</vt:lpstr>
      <vt:lpstr>EndData1</vt:lpstr>
      <vt:lpstr>EndData2</vt:lpstr>
      <vt:lpstr>StartData</vt:lpstr>
      <vt:lpstr>StartData1</vt:lpstr>
      <vt:lpstr>'Муниципальные районы'!Заголовки_для_печати</vt:lpstr>
      <vt:lpstr>Учреждения!Заголовки_для_печати</vt:lpstr>
      <vt:lpstr>'Муниципальные районы'!Область_печати</vt:lpstr>
      <vt:lpstr>Учреждения!Область_печати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2017-12-17T22:57:57Z</dcterms:modified>
</cp:coreProperties>
</file>