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Учреждения!$40:$41</definedName>
    <definedName name="_xlnm.Print_Area" localSheetId="1">'Муниципальные районы'!$A$1:$P$29</definedName>
    <definedName name="_xlnm.Print_Area" localSheetId="0">Учреждения!$A$1:$E$85</definedName>
  </definedNames>
  <calcPr calcId="162913" refMode="R1C1"/>
</workbook>
</file>

<file path=xl/calcChain.xml><?xml version="1.0" encoding="utf-8"?>
<calcChain xmlns="http://schemas.openxmlformats.org/spreadsheetml/2006/main">
  <c r="E38" i="1" l="1"/>
  <c r="E8" i="1" s="1"/>
  <c r="E9" i="1"/>
  <c r="E19" i="1"/>
  <c r="E11" i="1" l="1"/>
  <c r="E33" i="1"/>
  <c r="E18" i="1"/>
  <c r="E14" i="1"/>
  <c r="E12" i="1"/>
  <c r="E29" i="1"/>
  <c r="E37" i="1"/>
  <c r="E34" i="1"/>
  <c r="E20" i="1"/>
  <c r="E17" i="1"/>
  <c r="E16" i="1"/>
  <c r="E15" i="1"/>
  <c r="E22" i="1"/>
  <c r="E13" i="1"/>
  <c r="E36" i="1"/>
  <c r="E35" i="1"/>
  <c r="E32" i="1" l="1"/>
  <c r="E21" i="1"/>
  <c r="E31" i="1"/>
  <c r="E30" i="1"/>
  <c r="E10" i="1"/>
  <c r="E28" i="1" l="1"/>
  <c r="E27" i="1"/>
  <c r="E26" i="1"/>
  <c r="E25" i="1"/>
  <c r="E24" i="1"/>
  <c r="E23" i="1"/>
  <c r="B27" i="2"/>
  <c r="A2" i="2" l="1"/>
  <c r="B2" i="2" s="1"/>
  <c r="C2" i="2" s="1"/>
  <c r="A28" i="2" s="1"/>
  <c r="H1" i="1" l="1"/>
  <c r="A5" i="1" s="1"/>
  <c r="H2" i="1"/>
  <c r="G1" i="1"/>
  <c r="G2" i="1"/>
  <c r="A2" i="1" l="1"/>
</calcChain>
</file>

<file path=xl/sharedStrings.xml><?xml version="1.0" encoding="utf-8"?>
<sst xmlns="http://schemas.openxmlformats.org/spreadsheetml/2006/main" count="126" uniqueCount="125">
  <si>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</si>
  <si>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</si>
  <si>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</si>
  <si>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</si>
  <si>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</si>
  <si>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</si>
  <si>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</si>
  <si>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</si>
  <si>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</si>
  <si>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</si>
  <si>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</si>
  <si>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</si>
  <si>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</si>
  <si>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</si>
  <si>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</si>
  <si>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</si>
  <si>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</si>
  <si>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</si>
  <si>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</si>
  <si>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</si>
  <si>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</si>
  <si>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</si>
  <si>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</si>
  <si>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</si>
  <si>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</si>
  <si>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</si>
  <si>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</si>
  <si>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</si>
  <si>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</si>
  <si>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</si>
  <si>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</si>
  <si>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</si>
  <si>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</si>
  <si>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</si>
  <si>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</si>
  <si>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муниципальным районам в Камчатском крае для осуществления  полномочий органов государственной власти Камчатского края по расчету и предоставлению дотаций  бюджетам поселений</t>
  </si>
  <si>
    <t>Субвенции для осуществления отдельных  государственных полномочий Камчатского края  по социальному обслуживанию граждан в Камчатском крае</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</si>
  <si>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</si>
  <si>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вопросам предоставления мер социальной поддержки отдельным категориям граждан, проживающим в Камчатском крае, по проезду на автомобильном транспорте общего пользования городского сообщения</t>
  </si>
  <si>
    <t>Субвенции для осуществления  государственных полномочий по опеке и попечительству в Камчатском крае в части  расходов на выплату вознаграждения опекунам совершеннолетних недееспособных граждан, проживающим в Камчатском крае</t>
  </si>
  <si>
    <t>Субвенции для осуществления  государственных полномочий по опеке и попечительству в Камчатском крае в части социальной поддержки детей-сирот и детей, оставшихся без попечения родителей, переданных под опеку или попечительство (за исключением детей-сирот и детей, оставшихся без попечения родителей, переданных под опеку или попечительство, обучающихся в федеральных образовательных организациях), на предоставление дополнительной меры социальной поддержки по содержанию отдельных лиц из числа детей-сирот и детей, оставшихся без попечения родителей, обучающихся в общеобразовательных организациях и ранее находившихся под попечительством, попечителям которых выплачивались денежные средства на их содержание, на выплату ежемесячного вознаграждения приемным родителям, на организацию подготовки лиц, желающих принять на воспитание в свою семью ребенка, оставшегося без попечения родителей</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</si>
  <si>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</si>
  <si>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</si>
  <si>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</si>
  <si>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</si>
  <si>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</si>
  <si>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</si>
  <si>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</si>
  <si>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для осуществления  полномочий Камчатского края на государственную регистрацию актов гражданского состояния</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</si>
  <si>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</si>
  <si>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</si>
  <si>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</si>
  <si>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Всего:</t>
  </si>
  <si>
    <t>29.12.2017</t>
  </si>
  <si>
    <t>Законодательное Собрание Камчатского края</t>
  </si>
  <si>
    <t>Контрольно-счетная палата Камчатского края</t>
  </si>
  <si>
    <t>Правительство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</si>
  <si>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</si>
  <si>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</si>
  <si>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</si>
  <si>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</si>
  <si>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</si>
  <si>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</si>
  <si>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</si>
  <si>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</si>
  <si>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</si>
  <si>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</si>
  <si>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</si>
  <si>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</si>
  <si>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</si>
  <si>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</si>
  <si>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</si>
  <si>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</si>
  <si>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</si>
  <si>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</si>
  <si>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</si>
  <si>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</si>
  <si>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</si>
  <si>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строительного надзора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</si>
  <si>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</si>
  <si>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</si>
  <si>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</si>
  <si>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</si>
  <si>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Петропавловск-Камчатская городская территориальная избирательная комиссия</t>
  </si>
  <si>
    <t>Палата Уполномоченных в Камчатском крае</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</si>
  <si>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</si>
  <si>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</si>
  <si>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</si>
  <si>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</si>
  <si>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</si>
  <si>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</si>
  <si>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</si>
  <si>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</si>
  <si>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</si>
  <si>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Агентство приоритетных проектов развития Камчатского края</t>
  </si>
  <si>
    <t>ИТОГО</t>
  </si>
  <si>
    <t>22.12.2017</t>
  </si>
  <si>
    <t>Единая субвенция бюджетам субъектов Российской Федерации и бюджету г. Байконура</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</si>
  <si>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</si>
  <si>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</si>
  <si>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</si>
  <si>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</si>
  <si>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</si>
  <si>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</si>
  <si>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Межбюджетные трансферты, передаваемые бюджетам субъектов Российской Федерации на выплату региональной доплаты к пенсии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</si>
  <si>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</si>
  <si>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Прочие межбюджетные трансферты, передаваемые бюджетам субъектов Российской Федераци</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</si>
  <si>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</si>
  <si>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</si>
  <si>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</si>
  <si>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</si>
  <si>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</si>
  <si>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Субсидии бюджетам субъектов Российской Федерации на повышение продуктивности в молочном скотоводстве</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</si>
  <si>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</si>
  <si>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Субсидии бюджетам субъектов Российской Федерации на софинансирование региональных программ повышения мобильности трудовых ресурсов</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</si>
  <si>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</si>
  <si>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</si>
  <si>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</si>
  <si>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</si>
  <si>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Межбюджетные трансферты, передаваемые бюджетам субъектов Российской Федерации на финансовое обеспечение дорожной деятельности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</si>
  <si>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</si>
  <si>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Предоставление средств согласно условиям кредитного договора N17 от 20/11/2017</t>
  </si>
  <si>
    <t>Субвенции бюджетам субъектов Российской Федерации на осуществление отдельных полномочий в области водных отношений</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</si>
  <si>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</si>
  <si>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Поступление средств АО "Геотерм" погашение основного долга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</si>
</sst>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
      <b/>
      <sz val="11"/>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164" fontId="2" fillId="0" borderId="4" xfId="0" applyNumberFormat="1" applyFont="1" applyBorder="1" applyAlignment="1">
      <alignment horizontal="left" vertical="center" wrapText="1"/>
    </xf>
    <xf numFmtId="0" fontId="19" fillId="0" borderId="0" xfId="0" applyFo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abSelected="1" view="pageBreakPreview" zoomScaleNormal="100" zoomScaleSheetLayoutView="100" workbookViewId="0">
      <selection activeCell="E39" sqref="E39"/>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1" t="s">
        <v>0</v>
      </c>
      <c r="B1" s="41"/>
      <c r="C1" s="41"/>
      <c r="D1" s="41"/>
      <c r="E1" s="41"/>
      <c r="F1" s="30" t="s">
        <v>96</v>
      </c>
      <c r="G1" s="31" t="str">
        <f>TEXT(F1,"[$-FC19]ДД ММММ")</f>
        <v>22 декабря</v>
      </c>
      <c r="H1" s="31" t="str">
        <f>TEXT(F1,"[$-FC19]ДД.ММ.ГГГ \г")</f>
        <v>22.12.2017 г</v>
      </c>
    </row>
    <row r="2" spans="1:9" ht="15.6" x14ac:dyDescent="0.3">
      <c r="A2" s="41" t="str">
        <f>CONCATENATE("с ",G1," по ",G2,"ода")</f>
        <v>с 22 декабря по 29 декабря 2017 года</v>
      </c>
      <c r="B2" s="41"/>
      <c r="C2" s="41"/>
      <c r="D2" s="41"/>
      <c r="E2" s="41"/>
      <c r="F2" s="30" t="s">
        <v>53</v>
      </c>
      <c r="G2" s="31" t="str">
        <f>TEXT(F2,"[$-FC19]ДД ММММ ГГГ \г")</f>
        <v>29 декабря 2017 г</v>
      </c>
      <c r="H2" s="31" t="str">
        <f>TEXT(F2,"[$-FC19]ДД.ММ.ГГГ \г")</f>
        <v>29.12.2017 г</v>
      </c>
      <c r="I2" s="22"/>
    </row>
    <row r="3" spans="1:9" x14ac:dyDescent="0.3">
      <c r="A3" s="1"/>
      <c r="B3" s="2"/>
      <c r="C3" s="2"/>
      <c r="D3" s="2"/>
      <c r="E3" s="3"/>
    </row>
    <row r="4" spans="1:9" x14ac:dyDescent="0.3">
      <c r="A4" s="4"/>
      <c r="B4" s="5"/>
      <c r="C4" s="5"/>
      <c r="D4" s="6"/>
      <c r="E4" s="7" t="s">
        <v>1</v>
      </c>
    </row>
    <row r="5" spans="1:9" x14ac:dyDescent="0.3">
      <c r="A5" s="42" t="str">
        <f>CONCATENATE("Остатки средств на ",H1,".")</f>
        <v>Остатки средств на 22.12.2017 г.</v>
      </c>
      <c r="B5" s="43"/>
      <c r="C5" s="43"/>
      <c r="D5" s="44"/>
      <c r="E5" s="8">
        <v>1152376.5</v>
      </c>
      <c r="F5" s="22"/>
    </row>
    <row r="6" spans="1:9" x14ac:dyDescent="0.3">
      <c r="A6" s="10"/>
      <c r="B6" s="11"/>
      <c r="C6" s="11"/>
      <c r="D6" s="11"/>
      <c r="E6" s="12"/>
    </row>
    <row r="7" spans="1:9" x14ac:dyDescent="0.3">
      <c r="A7" s="51" t="s">
        <v>2</v>
      </c>
      <c r="B7" s="52"/>
      <c r="C7" s="52"/>
      <c r="D7" s="52"/>
      <c r="E7" s="13"/>
    </row>
    <row r="8" spans="1:9" x14ac:dyDescent="0.3">
      <c r="A8" s="46" t="s">
        <v>3</v>
      </c>
      <c r="B8" s="52"/>
      <c r="C8" s="52"/>
      <c r="D8" s="52"/>
      <c r="E8" s="9">
        <f>E38-E9</f>
        <v>1277752.4323899997</v>
      </c>
    </row>
    <row r="9" spans="1:9" x14ac:dyDescent="0.3">
      <c r="A9" s="53" t="s">
        <v>4</v>
      </c>
      <c r="B9" s="52"/>
      <c r="C9" s="52"/>
      <c r="D9" s="52"/>
      <c r="E9" s="14">
        <f>SUM(E10:E37)</f>
        <v>2223722.4000000004</v>
      </c>
    </row>
    <row r="10" spans="1:9" x14ac:dyDescent="0.3">
      <c r="A10" s="53" t="s">
        <v>97</v>
      </c>
      <c r="B10" s="52"/>
      <c r="C10" s="52"/>
      <c r="D10" s="52"/>
      <c r="E10" s="14">
        <f>88.3+350+1624.4+2192.3</f>
        <v>4255</v>
      </c>
    </row>
    <row r="11" spans="1:9" ht="28.8" customHeight="1" x14ac:dyDescent="0.3">
      <c r="A11" s="53" t="s">
        <v>98</v>
      </c>
      <c r="B11" s="52"/>
      <c r="C11" s="52"/>
      <c r="D11" s="52"/>
      <c r="E11" s="14">
        <f>-28.9-23.7-25.9-18.4-74.9-4+26.4-7-8.4</f>
        <v>-164.8</v>
      </c>
    </row>
    <row r="12" spans="1:9" ht="55.8" customHeight="1" x14ac:dyDescent="0.3">
      <c r="A12" s="53" t="s">
        <v>99</v>
      </c>
      <c r="B12" s="52"/>
      <c r="C12" s="52"/>
      <c r="D12" s="52"/>
      <c r="E12" s="14">
        <f>10899.9+6946.5+4388.6+6228.9+4653.9+1109.9</f>
        <v>34227.700000000004</v>
      </c>
    </row>
    <row r="13" spans="1:9" ht="29.4" customHeight="1" x14ac:dyDescent="0.3">
      <c r="A13" s="53" t="s">
        <v>100</v>
      </c>
      <c r="B13" s="52"/>
      <c r="C13" s="52"/>
      <c r="D13" s="52"/>
      <c r="E13" s="14">
        <f>96.9+1650.7+101+36.4+107.3</f>
        <v>1992.3000000000002</v>
      </c>
    </row>
    <row r="14" spans="1:9" ht="28.2" customHeight="1" x14ac:dyDescent="0.3">
      <c r="A14" s="53" t="s">
        <v>101</v>
      </c>
      <c r="B14" s="52"/>
      <c r="C14" s="52"/>
      <c r="D14" s="52"/>
      <c r="E14" s="14">
        <f>235.6+202.3+3568.2+38+202.5</f>
        <v>4246.6000000000004</v>
      </c>
    </row>
    <row r="15" spans="1:9" ht="30" customHeight="1" x14ac:dyDescent="0.3">
      <c r="A15" s="53" t="s">
        <v>102</v>
      </c>
      <c r="B15" s="52"/>
      <c r="C15" s="52"/>
      <c r="D15" s="52"/>
      <c r="E15" s="14">
        <f>672.7+13.3+54.5+149.9</f>
        <v>890.4</v>
      </c>
    </row>
    <row r="16" spans="1:9" ht="45.6" customHeight="1" x14ac:dyDescent="0.3">
      <c r="A16" s="53" t="s">
        <v>103</v>
      </c>
      <c r="B16" s="52"/>
      <c r="C16" s="52"/>
      <c r="D16" s="52"/>
      <c r="E16" s="14">
        <f>1693.1+1027.9+196.7</f>
        <v>2917.7</v>
      </c>
    </row>
    <row r="17" spans="1:5" ht="28.8" customHeight="1" x14ac:dyDescent="0.3">
      <c r="A17" s="53" t="s">
        <v>104</v>
      </c>
      <c r="B17" s="52"/>
      <c r="C17" s="52"/>
      <c r="D17" s="52"/>
      <c r="E17" s="14">
        <f>29666.2+352.5</f>
        <v>30018.7</v>
      </c>
    </row>
    <row r="18" spans="1:5" ht="31.8" customHeight="1" x14ac:dyDescent="0.3">
      <c r="A18" s="53" t="s">
        <v>105</v>
      </c>
      <c r="B18" s="52"/>
      <c r="C18" s="52"/>
      <c r="D18" s="52"/>
      <c r="E18" s="14">
        <f>67.1+216.3+376.7+2178.6+2966.6+18.8</f>
        <v>5824.0999999999995</v>
      </c>
    </row>
    <row r="19" spans="1:5" x14ac:dyDescent="0.3">
      <c r="A19" s="53" t="s">
        <v>106</v>
      </c>
      <c r="B19" s="52"/>
      <c r="C19" s="52"/>
      <c r="D19" s="52"/>
      <c r="E19" s="14">
        <f>28737.7+29239.7</f>
        <v>57977.4</v>
      </c>
    </row>
    <row r="20" spans="1:5" ht="29.4" customHeight="1" x14ac:dyDescent="0.3">
      <c r="A20" s="53" t="s">
        <v>107</v>
      </c>
      <c r="B20" s="52"/>
      <c r="C20" s="52"/>
      <c r="D20" s="52"/>
      <c r="E20" s="14">
        <f>2231.9+1246.4+2676+721.1+261.9</f>
        <v>7137.3</v>
      </c>
    </row>
    <row r="21" spans="1:5" ht="28.2" customHeight="1" x14ac:dyDescent="0.3">
      <c r="A21" s="53" t="s">
        <v>108</v>
      </c>
      <c r="B21" s="52"/>
      <c r="C21" s="52"/>
      <c r="D21" s="52"/>
      <c r="E21" s="14">
        <f>1089.3+205.7+1729.4</f>
        <v>3024.4</v>
      </c>
    </row>
    <row r="22" spans="1:5" ht="31.8" customHeight="1" x14ac:dyDescent="0.3">
      <c r="A22" s="53" t="s">
        <v>109</v>
      </c>
      <c r="B22" s="52"/>
      <c r="C22" s="52"/>
      <c r="D22" s="52"/>
      <c r="E22" s="14">
        <f>423.7+5.6</f>
        <v>429.3</v>
      </c>
    </row>
    <row r="23" spans="1:5" ht="26.4" customHeight="1" x14ac:dyDescent="0.3">
      <c r="A23" s="53" t="s">
        <v>110</v>
      </c>
      <c r="B23" s="52"/>
      <c r="C23" s="52"/>
      <c r="D23" s="52"/>
      <c r="E23" s="14">
        <f>6.2</f>
        <v>6.2</v>
      </c>
    </row>
    <row r="24" spans="1:5" ht="26.4" customHeight="1" x14ac:dyDescent="0.3">
      <c r="A24" s="53" t="s">
        <v>111</v>
      </c>
      <c r="B24" s="52"/>
      <c r="C24" s="52"/>
      <c r="D24" s="52"/>
      <c r="E24" s="14">
        <f>94.1</f>
        <v>94.1</v>
      </c>
    </row>
    <row r="25" spans="1:5" x14ac:dyDescent="0.3">
      <c r="A25" s="53" t="s">
        <v>112</v>
      </c>
      <c r="B25" s="52"/>
      <c r="C25" s="52"/>
      <c r="D25" s="52"/>
      <c r="E25" s="14">
        <f>4459</f>
        <v>4459</v>
      </c>
    </row>
    <row r="26" spans="1:5" ht="43.2" customHeight="1" x14ac:dyDescent="0.3">
      <c r="A26" s="53" t="s">
        <v>113</v>
      </c>
      <c r="B26" s="52"/>
      <c r="C26" s="52"/>
      <c r="D26" s="52"/>
      <c r="E26" s="14">
        <f>3.5</f>
        <v>3.5</v>
      </c>
    </row>
    <row r="27" spans="1:5" ht="26.4" customHeight="1" x14ac:dyDescent="0.3">
      <c r="A27" s="53" t="s">
        <v>114</v>
      </c>
      <c r="B27" s="52"/>
      <c r="C27" s="52"/>
      <c r="D27" s="52"/>
      <c r="E27" s="14">
        <f>3934.8</f>
        <v>3934.8</v>
      </c>
    </row>
    <row r="28" spans="1:5" ht="47.4" customHeight="1" x14ac:dyDescent="0.3">
      <c r="A28" s="53" t="s">
        <v>115</v>
      </c>
      <c r="B28" s="52"/>
      <c r="C28" s="52"/>
      <c r="D28" s="52"/>
      <c r="E28" s="14">
        <f>55.1</f>
        <v>55.1</v>
      </c>
    </row>
    <row r="29" spans="1:5" ht="28.8" customHeight="1" x14ac:dyDescent="0.3">
      <c r="A29" s="53" t="s">
        <v>116</v>
      </c>
      <c r="B29" s="52"/>
      <c r="C29" s="52"/>
      <c r="D29" s="52"/>
      <c r="E29" s="14">
        <f>1810+9822.5+0.4</f>
        <v>11632.9</v>
      </c>
    </row>
    <row r="30" spans="1:5" ht="30" customHeight="1" x14ac:dyDescent="0.3">
      <c r="A30" s="53" t="s">
        <v>117</v>
      </c>
      <c r="B30" s="52"/>
      <c r="C30" s="52"/>
      <c r="D30" s="52"/>
      <c r="E30" s="14">
        <f>188.2</f>
        <v>188.2</v>
      </c>
    </row>
    <row r="31" spans="1:5" ht="29.4" customHeight="1" x14ac:dyDescent="0.3">
      <c r="A31" s="53" t="s">
        <v>118</v>
      </c>
      <c r="B31" s="52"/>
      <c r="C31" s="52"/>
      <c r="D31" s="52"/>
      <c r="E31" s="14">
        <f>0.6</f>
        <v>0.6</v>
      </c>
    </row>
    <row r="32" spans="1:5" ht="29.4" customHeight="1" x14ac:dyDescent="0.3">
      <c r="A32" s="53" t="s">
        <v>119</v>
      </c>
      <c r="B32" s="52"/>
      <c r="C32" s="52"/>
      <c r="D32" s="52"/>
      <c r="E32" s="14">
        <f>623173</f>
        <v>623173</v>
      </c>
    </row>
    <row r="33" spans="1:5" ht="29.4" customHeight="1" x14ac:dyDescent="0.3">
      <c r="A33" s="53" t="s">
        <v>120</v>
      </c>
      <c r="B33" s="52"/>
      <c r="C33" s="52"/>
      <c r="D33" s="52"/>
      <c r="E33" s="14">
        <f>38.4+13.5+52.6</f>
        <v>104.5</v>
      </c>
    </row>
    <row r="34" spans="1:5" x14ac:dyDescent="0.3">
      <c r="A34" s="53" t="s">
        <v>121</v>
      </c>
      <c r="B34" s="52"/>
      <c r="C34" s="52"/>
      <c r="D34" s="52"/>
      <c r="E34" s="14">
        <f>390000+500000+500000</f>
        <v>1390000</v>
      </c>
    </row>
    <row r="35" spans="1:5" ht="29.4" customHeight="1" x14ac:dyDescent="0.3">
      <c r="A35" s="53" t="s">
        <v>122</v>
      </c>
      <c r="B35" s="52"/>
      <c r="C35" s="52"/>
      <c r="D35" s="52"/>
      <c r="E35" s="14">
        <f>2806.7</f>
        <v>2806.7</v>
      </c>
    </row>
    <row r="36" spans="1:5" ht="28.2" customHeight="1" x14ac:dyDescent="0.3">
      <c r="A36" s="53" t="s">
        <v>123</v>
      </c>
      <c r="B36" s="52"/>
      <c r="C36" s="52"/>
      <c r="D36" s="52"/>
      <c r="E36" s="14">
        <f>114.7</f>
        <v>114.7</v>
      </c>
    </row>
    <row r="37" spans="1:5" x14ac:dyDescent="0.3">
      <c r="A37" s="53" t="s">
        <v>124</v>
      </c>
      <c r="B37" s="52"/>
      <c r="C37" s="52"/>
      <c r="D37" s="52"/>
      <c r="E37" s="14">
        <f>34373</f>
        <v>34373</v>
      </c>
    </row>
    <row r="38" spans="1:5" x14ac:dyDescent="0.3">
      <c r="A38" s="45" t="s">
        <v>5</v>
      </c>
      <c r="B38" s="46"/>
      <c r="C38" s="46"/>
      <c r="D38" s="46"/>
      <c r="E38" s="13">
        <f>'Муниципальные районы'!B28-Учреждения!E5+'Муниципальные районы'!B27</f>
        <v>3501474.8323900001</v>
      </c>
    </row>
    <row r="39" spans="1:5" x14ac:dyDescent="0.3">
      <c r="A39" s="15"/>
      <c r="B39" s="16"/>
      <c r="C39" s="16"/>
      <c r="D39" s="6"/>
      <c r="E39" s="17"/>
    </row>
    <row r="40" spans="1:5" x14ac:dyDescent="0.3">
      <c r="A40" s="47" t="s">
        <v>14</v>
      </c>
      <c r="B40" s="49" t="s">
        <v>6</v>
      </c>
      <c r="C40" s="50" t="s">
        <v>7</v>
      </c>
      <c r="D40" s="50"/>
      <c r="E40" s="50"/>
    </row>
    <row r="41" spans="1:5" ht="82.8" x14ac:dyDescent="0.3">
      <c r="A41" s="48"/>
      <c r="B41" s="49"/>
      <c r="C41" s="18" t="s">
        <v>8</v>
      </c>
      <c r="D41" s="18" t="s">
        <v>9</v>
      </c>
      <c r="E41" s="18" t="s">
        <v>10</v>
      </c>
    </row>
    <row r="42" spans="1:5" x14ac:dyDescent="0.3">
      <c r="A42" s="19" t="s">
        <v>54</v>
      </c>
      <c r="B42" s="20">
        <v>4145.1107099999999</v>
      </c>
      <c r="C42" s="20">
        <v>370.29417999999998</v>
      </c>
      <c r="D42" s="20">
        <v>286.79336999999998</v>
      </c>
      <c r="E42" s="20"/>
    </row>
    <row r="43" spans="1:5" x14ac:dyDescent="0.3">
      <c r="A43" s="19" t="s">
        <v>55</v>
      </c>
      <c r="B43" s="20">
        <v>200</v>
      </c>
      <c r="C43" s="20"/>
      <c r="D43" s="20"/>
      <c r="E43" s="20"/>
    </row>
    <row r="44" spans="1:5" x14ac:dyDescent="0.3">
      <c r="A44" s="19" t="s">
        <v>56</v>
      </c>
      <c r="B44" s="20">
        <v>-503.09786000000003</v>
      </c>
      <c r="C44" s="20">
        <v>-438.06547</v>
      </c>
      <c r="D44" s="20">
        <v>-65.032390000000007</v>
      </c>
      <c r="E44" s="20"/>
    </row>
    <row r="45" spans="1:5" x14ac:dyDescent="0.3">
      <c r="A45" s="19" t="s">
        <v>57</v>
      </c>
      <c r="B45" s="20">
        <v>30373.912629999999</v>
      </c>
      <c r="C45" s="20">
        <v>-1226.0867699999999</v>
      </c>
      <c r="D45" s="20">
        <v>-206.32689999999999</v>
      </c>
      <c r="E45" s="20">
        <v>-9.2000000000000003E-4</v>
      </c>
    </row>
    <row r="46" spans="1:5" ht="27.6" x14ac:dyDescent="0.3">
      <c r="A46" s="19" t="s">
        <v>58</v>
      </c>
      <c r="B46" s="20">
        <v>16337.339099999999</v>
      </c>
      <c r="C46" s="20">
        <v>1838.85211</v>
      </c>
      <c r="D46" s="20"/>
      <c r="E46" s="20"/>
    </row>
    <row r="47" spans="1:5" x14ac:dyDescent="0.3">
      <c r="A47" s="19" t="s">
        <v>59</v>
      </c>
      <c r="B47" s="20">
        <v>7420.1000999999997</v>
      </c>
      <c r="C47" s="20">
        <v>-362.18218000000002</v>
      </c>
      <c r="D47" s="20">
        <v>-166.32634999999999</v>
      </c>
      <c r="E47" s="20"/>
    </row>
    <row r="48" spans="1:5" x14ac:dyDescent="0.3">
      <c r="A48" s="19" t="s">
        <v>60</v>
      </c>
      <c r="B48" s="20">
        <v>-206.99771999999999</v>
      </c>
      <c r="C48" s="20">
        <v>-186.56397000000001</v>
      </c>
      <c r="D48" s="20">
        <v>-20.43375</v>
      </c>
      <c r="E48" s="20"/>
    </row>
    <row r="49" spans="1:5" ht="27.6" x14ac:dyDescent="0.3">
      <c r="A49" s="19" t="s">
        <v>61</v>
      </c>
      <c r="B49" s="20">
        <v>592403.85239000001</v>
      </c>
      <c r="C49" s="20">
        <v>49.83746</v>
      </c>
      <c r="D49" s="20">
        <v>-524.16989000000001</v>
      </c>
      <c r="E49" s="20">
        <v>19068.730899999999</v>
      </c>
    </row>
    <row r="50" spans="1:5" x14ac:dyDescent="0.3">
      <c r="A50" s="19" t="s">
        <v>62</v>
      </c>
      <c r="B50" s="20">
        <v>62816.798439999999</v>
      </c>
      <c r="C50" s="20"/>
      <c r="D50" s="20">
        <v>10</v>
      </c>
      <c r="E50" s="20"/>
    </row>
    <row r="51" spans="1:5" x14ac:dyDescent="0.3">
      <c r="A51" s="19" t="s">
        <v>63</v>
      </c>
      <c r="B51" s="20">
        <v>-33381.876479999999</v>
      </c>
      <c r="C51" s="20">
        <v>-449.55376000000001</v>
      </c>
      <c r="D51" s="20">
        <v>-53.910710000000002</v>
      </c>
      <c r="E51" s="20">
        <v>-40.644979999999997</v>
      </c>
    </row>
    <row r="52" spans="1:5" x14ac:dyDescent="0.3">
      <c r="A52" s="19" t="s">
        <v>64</v>
      </c>
      <c r="B52" s="20">
        <v>3146.01982</v>
      </c>
      <c r="C52" s="20">
        <v>-2631.9683500000001</v>
      </c>
      <c r="D52" s="20">
        <v>-542.90746000000001</v>
      </c>
      <c r="E52" s="20">
        <v>1116.9564600000001</v>
      </c>
    </row>
    <row r="53" spans="1:5" x14ac:dyDescent="0.3">
      <c r="A53" s="19" t="s">
        <v>65</v>
      </c>
      <c r="B53" s="20">
        <v>134386.93413000001</v>
      </c>
      <c r="C53" s="20">
        <v>2902.3528299999998</v>
      </c>
      <c r="D53" s="20">
        <v>355.6771</v>
      </c>
      <c r="E53" s="20"/>
    </row>
    <row r="54" spans="1:5" x14ac:dyDescent="0.3">
      <c r="A54" s="19" t="s">
        <v>66</v>
      </c>
      <c r="B54" s="20">
        <v>17727.363560000002</v>
      </c>
      <c r="C54" s="20">
        <v>11540.10663</v>
      </c>
      <c r="D54" s="20">
        <v>-128.98802000000001</v>
      </c>
      <c r="E54" s="20">
        <v>6750.0245299999997</v>
      </c>
    </row>
    <row r="55" spans="1:5" x14ac:dyDescent="0.3">
      <c r="A55" s="19" t="s">
        <v>67</v>
      </c>
      <c r="B55" s="20">
        <v>141.93299999999999</v>
      </c>
      <c r="C55" s="20"/>
      <c r="D55" s="20"/>
      <c r="E55" s="20"/>
    </row>
    <row r="56" spans="1:5" ht="27.6" x14ac:dyDescent="0.3">
      <c r="A56" s="19" t="s">
        <v>68</v>
      </c>
      <c r="B56" s="20">
        <v>53659.871489999998</v>
      </c>
      <c r="C56" s="20">
        <v>30929.319500000001</v>
      </c>
      <c r="D56" s="20">
        <v>12170.696309999999</v>
      </c>
      <c r="E56" s="20"/>
    </row>
    <row r="57" spans="1:5" x14ac:dyDescent="0.3">
      <c r="A57" s="19" t="s">
        <v>69</v>
      </c>
      <c r="B57" s="20">
        <v>1643.2638400000001</v>
      </c>
      <c r="C57" s="20">
        <v>-317.56063</v>
      </c>
      <c r="D57" s="20">
        <v>-114.73651</v>
      </c>
      <c r="E57" s="20"/>
    </row>
    <row r="58" spans="1:5" x14ac:dyDescent="0.3">
      <c r="A58" s="19" t="s">
        <v>70</v>
      </c>
      <c r="B58" s="20">
        <v>9930.8762100000004</v>
      </c>
      <c r="C58" s="20">
        <v>1594.90293</v>
      </c>
      <c r="D58" s="20">
        <v>651.75546999999995</v>
      </c>
      <c r="E58" s="20"/>
    </row>
    <row r="59" spans="1:5" x14ac:dyDescent="0.3">
      <c r="A59" s="19" t="s">
        <v>71</v>
      </c>
      <c r="B59" s="20">
        <v>7044.6269000000002</v>
      </c>
      <c r="C59" s="20">
        <v>1256.43688</v>
      </c>
      <c r="D59" s="20">
        <v>590.96900000000005</v>
      </c>
      <c r="E59" s="20"/>
    </row>
    <row r="60" spans="1:5" x14ac:dyDescent="0.3">
      <c r="A60" s="19" t="s">
        <v>72</v>
      </c>
      <c r="B60" s="20">
        <v>2131.3534199999999</v>
      </c>
      <c r="C60" s="20">
        <v>1516.8482799999999</v>
      </c>
      <c r="D60" s="20">
        <v>614.62180999999998</v>
      </c>
      <c r="E60" s="20"/>
    </row>
    <row r="61" spans="1:5" ht="27.6" x14ac:dyDescent="0.3">
      <c r="A61" s="19" t="s">
        <v>73</v>
      </c>
      <c r="B61" s="20">
        <v>17665.43275</v>
      </c>
      <c r="C61" s="20">
        <v>10057.51066</v>
      </c>
      <c r="D61" s="20">
        <v>2891.35725</v>
      </c>
      <c r="E61" s="20">
        <v>751.29432999999995</v>
      </c>
    </row>
    <row r="62" spans="1:5" x14ac:dyDescent="0.3">
      <c r="A62" s="19" t="s">
        <v>74</v>
      </c>
      <c r="B62" s="20">
        <v>27.435860000000002</v>
      </c>
      <c r="C62" s="20">
        <v>-9.4810000000000005E-2</v>
      </c>
      <c r="D62" s="20">
        <v>-83.442939999999993</v>
      </c>
      <c r="E62" s="20"/>
    </row>
    <row r="63" spans="1:5" x14ac:dyDescent="0.3">
      <c r="A63" s="19" t="s">
        <v>75</v>
      </c>
      <c r="B63" s="20">
        <v>684022.0257</v>
      </c>
      <c r="C63" s="20"/>
      <c r="D63" s="20">
        <v>-74.508129999999994</v>
      </c>
      <c r="E63" s="20"/>
    </row>
    <row r="64" spans="1:5" x14ac:dyDescent="0.3">
      <c r="A64" s="19" t="s">
        <v>76</v>
      </c>
      <c r="B64" s="20">
        <v>-1016.02417</v>
      </c>
      <c r="C64" s="20">
        <v>1759.07996</v>
      </c>
      <c r="D64" s="20">
        <v>712.00892999999996</v>
      </c>
      <c r="E64" s="20"/>
    </row>
    <row r="65" spans="1:5" x14ac:dyDescent="0.3">
      <c r="A65" s="19" t="s">
        <v>77</v>
      </c>
      <c r="B65" s="20">
        <v>145.14837</v>
      </c>
      <c r="C65" s="20">
        <v>-216.84465</v>
      </c>
      <c r="D65" s="20">
        <v>362.00173000000001</v>
      </c>
      <c r="E65" s="20"/>
    </row>
    <row r="66" spans="1:5" x14ac:dyDescent="0.3">
      <c r="A66" s="19" t="s">
        <v>78</v>
      </c>
      <c r="B66" s="20">
        <v>-754.60118999999997</v>
      </c>
      <c r="C66" s="20">
        <v>-340.37585000000001</v>
      </c>
      <c r="D66" s="20">
        <v>-360.89755000000002</v>
      </c>
      <c r="E66" s="20"/>
    </row>
    <row r="67" spans="1:5" x14ac:dyDescent="0.3">
      <c r="A67" s="19" t="s">
        <v>79</v>
      </c>
      <c r="B67" s="20">
        <v>759.22184000000004</v>
      </c>
      <c r="C67" s="20">
        <v>517.95934</v>
      </c>
      <c r="D67" s="20">
        <v>241.13213999999999</v>
      </c>
      <c r="E67" s="20"/>
    </row>
    <row r="68" spans="1:5" x14ac:dyDescent="0.3">
      <c r="A68" s="19" t="s">
        <v>80</v>
      </c>
      <c r="B68" s="20">
        <v>36.569000000000003</v>
      </c>
      <c r="C68" s="20"/>
      <c r="D68" s="20"/>
      <c r="E68" s="20"/>
    </row>
    <row r="69" spans="1:5" x14ac:dyDescent="0.3">
      <c r="A69" s="19" t="s">
        <v>81</v>
      </c>
      <c r="B69" s="20">
        <v>356.74794000000003</v>
      </c>
      <c r="C69" s="20"/>
      <c r="D69" s="20"/>
      <c r="E69" s="20"/>
    </row>
    <row r="70" spans="1:5" x14ac:dyDescent="0.3">
      <c r="A70" s="19" t="s">
        <v>82</v>
      </c>
      <c r="B70" s="20">
        <v>733567.98303999996</v>
      </c>
      <c r="C70" s="20">
        <v>13.99999</v>
      </c>
      <c r="D70" s="20">
        <v>275.29924</v>
      </c>
      <c r="E70" s="20"/>
    </row>
    <row r="71" spans="1:5" ht="27.6" x14ac:dyDescent="0.3">
      <c r="A71" s="19" t="s">
        <v>83</v>
      </c>
      <c r="B71" s="20">
        <v>189.72926000000001</v>
      </c>
      <c r="C71" s="20">
        <v>162.20284000000001</v>
      </c>
      <c r="D71" s="20">
        <v>44.812339999999999</v>
      </c>
      <c r="E71" s="20"/>
    </row>
    <row r="72" spans="1:5" x14ac:dyDescent="0.3">
      <c r="A72" s="19" t="s">
        <v>84</v>
      </c>
      <c r="B72" s="20">
        <v>-253.79606000000001</v>
      </c>
      <c r="C72" s="20">
        <v>-261.09766999999999</v>
      </c>
      <c r="D72" s="20">
        <v>-42.27093</v>
      </c>
      <c r="E72" s="20"/>
    </row>
    <row r="73" spans="1:5" x14ac:dyDescent="0.3">
      <c r="A73" s="19" t="s">
        <v>85</v>
      </c>
      <c r="B73" s="20">
        <v>30.4</v>
      </c>
      <c r="C73" s="20">
        <v>1</v>
      </c>
      <c r="D73" s="20"/>
      <c r="E73" s="20"/>
    </row>
    <row r="74" spans="1:5" x14ac:dyDescent="0.3">
      <c r="A74" s="19" t="s">
        <v>86</v>
      </c>
      <c r="B74" s="20">
        <v>19087.07576</v>
      </c>
      <c r="C74" s="20">
        <v>-378.59235000000001</v>
      </c>
      <c r="D74" s="20">
        <v>-169.05901</v>
      </c>
      <c r="E74" s="20"/>
    </row>
    <row r="75" spans="1:5" x14ac:dyDescent="0.3">
      <c r="A75" s="19" t="s">
        <v>87</v>
      </c>
      <c r="B75" s="20">
        <v>7743.9577799999997</v>
      </c>
      <c r="C75" s="20">
        <v>6859.4965199999997</v>
      </c>
      <c r="D75" s="20">
        <v>1644.52127</v>
      </c>
      <c r="E75" s="20"/>
    </row>
    <row r="76" spans="1:5" x14ac:dyDescent="0.3">
      <c r="A76" s="19" t="s">
        <v>88</v>
      </c>
      <c r="B76" s="20">
        <v>224.63659999999999</v>
      </c>
      <c r="C76" s="20">
        <v>24.617000000000001</v>
      </c>
      <c r="D76" s="20">
        <v>-79.958849999999998</v>
      </c>
      <c r="E76" s="20"/>
    </row>
    <row r="77" spans="1:5" x14ac:dyDescent="0.3">
      <c r="A77" s="19" t="s">
        <v>89</v>
      </c>
      <c r="B77" s="20">
        <v>2452.3197100000002</v>
      </c>
      <c r="C77" s="20">
        <v>774.77630999999997</v>
      </c>
      <c r="D77" s="20">
        <v>205.91040000000001</v>
      </c>
      <c r="E77" s="20"/>
    </row>
    <row r="78" spans="1:5" x14ac:dyDescent="0.3">
      <c r="A78" s="19" t="s">
        <v>90</v>
      </c>
      <c r="B78" s="20">
        <v>569.62404000000004</v>
      </c>
      <c r="C78" s="20"/>
      <c r="D78" s="20"/>
      <c r="E78" s="20"/>
    </row>
    <row r="79" spans="1:5" x14ac:dyDescent="0.3">
      <c r="A79" s="19" t="s">
        <v>91</v>
      </c>
      <c r="B79" s="20">
        <v>5436.8577599999999</v>
      </c>
      <c r="C79" s="20"/>
      <c r="D79" s="20"/>
      <c r="E79" s="20"/>
    </row>
    <row r="80" spans="1:5" x14ac:dyDescent="0.3">
      <c r="A80" s="19" t="s">
        <v>92</v>
      </c>
      <c r="B80" s="20">
        <v>4504.1593899999998</v>
      </c>
      <c r="C80" s="20">
        <v>-262.21190999999999</v>
      </c>
      <c r="D80" s="20">
        <v>-142.62232</v>
      </c>
      <c r="E80" s="20"/>
    </row>
    <row r="81" spans="1:5" x14ac:dyDescent="0.3">
      <c r="A81" s="19" t="s">
        <v>93</v>
      </c>
      <c r="B81" s="20">
        <v>335.14832000000001</v>
      </c>
      <c r="C81" s="20">
        <v>228.34790000000001</v>
      </c>
      <c r="D81" s="20">
        <v>89.400419999999997</v>
      </c>
      <c r="E81" s="20"/>
    </row>
    <row r="82" spans="1:5" x14ac:dyDescent="0.3">
      <c r="A82" s="19" t="s">
        <v>94</v>
      </c>
      <c r="B82" s="20">
        <v>1396320.6620799999</v>
      </c>
      <c r="C82" s="20"/>
      <c r="D82" s="20"/>
      <c r="E82" s="20"/>
    </row>
    <row r="83" spans="1:5" s="55" customFormat="1" x14ac:dyDescent="0.3">
      <c r="A83" s="54" t="s">
        <v>95</v>
      </c>
      <c r="B83" s="21">
        <v>3780868.0974599998</v>
      </c>
      <c r="C83" s="21">
        <v>65326.74295</v>
      </c>
      <c r="D83" s="21">
        <v>18371.36507</v>
      </c>
      <c r="E83" s="21">
        <v>27646.36032</v>
      </c>
    </row>
  </sheetData>
  <mergeCells count="38">
    <mergeCell ref="A36:D36"/>
    <mergeCell ref="A37:D37"/>
    <mergeCell ref="A31:D31"/>
    <mergeCell ref="A32:D32"/>
    <mergeCell ref="A33:D33"/>
    <mergeCell ref="A34:D34"/>
    <mergeCell ref="A35:D35"/>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38:D38"/>
    <mergeCell ref="A40:A41"/>
    <mergeCell ref="B40:B41"/>
    <mergeCell ref="C40:E40"/>
    <mergeCell ref="A7:D7"/>
    <mergeCell ref="A8:D8"/>
    <mergeCell ref="A9:D9"/>
    <mergeCell ref="A10:D10"/>
    <mergeCell ref="A11:D11"/>
    <mergeCell ref="A12:D12"/>
    <mergeCell ref="A13:D13"/>
    <mergeCell ref="A14:D14"/>
    <mergeCell ref="A15:D15"/>
  </mergeCells>
  <pageMargins left="0.70866141732283472" right="0.70866141732283472" top="0.74803149606299213" bottom="1.27" header="0.31496062992125984" footer="0.5"/>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topLeftCell="A22" zoomScaleNormal="100" zoomScaleSheetLayoutView="100" workbookViewId="0">
      <selection activeCell="B29" sqref="B29"/>
    </sheetView>
  </sheetViews>
  <sheetFormatPr defaultRowHeight="14.4" x14ac:dyDescent="0.3"/>
  <cols>
    <col min="1" max="1" width="38.33203125" customWidth="1"/>
    <col min="2" max="2" width="13.109375" customWidth="1"/>
    <col min="3" max="4" width="13.33203125" customWidth="1"/>
    <col min="5" max="6" width="13.21875" customWidth="1"/>
    <col min="7" max="7" width="13.44140625" customWidth="1"/>
    <col min="8" max="8" width="13.6640625" customWidth="1"/>
    <col min="9" max="9" width="13" customWidth="1"/>
    <col min="10" max="10" width="12.6640625" customWidth="1"/>
    <col min="11" max="11" width="11" customWidth="1"/>
    <col min="12" max="12" width="13.77734375" customWidth="1"/>
    <col min="13" max="13" width="12.88671875" customWidth="1"/>
    <col min="14" max="14" width="13.6640625" customWidth="1"/>
    <col min="15" max="15" width="13.5546875" customWidth="1"/>
    <col min="16" max="16" width="10.88671875" customWidth="1"/>
  </cols>
  <sheetData>
    <row r="1" spans="1:16" s="28" customFormat="1" ht="15.6" x14ac:dyDescent="0.3">
      <c r="A1" s="39" t="s">
        <v>53</v>
      </c>
      <c r="C1" s="29" t="s">
        <v>13</v>
      </c>
    </row>
    <row r="2" spans="1:16" x14ac:dyDescent="0.3">
      <c r="A2" s="35" t="str">
        <f>TEXT(EndData2,"[$-FC19]ДД.ММ.ГГГ")</f>
        <v>29.12.2017</v>
      </c>
      <c r="B2" s="35">
        <f>A2+1</f>
        <v>43099</v>
      </c>
      <c r="C2" s="40" t="str">
        <f>TEXT(B2,"[$-FC19]ДД.ММ.ГГГ")</f>
        <v>30.12.2017</v>
      </c>
      <c r="P2" s="26" t="s">
        <v>12</v>
      </c>
    </row>
    <row r="3" spans="1:16" s="27" customFormat="1" ht="51.75" customHeight="1" x14ac:dyDescent="0.25">
      <c r="A3" s="32" t="s">
        <v>15</v>
      </c>
      <c r="B3" s="38" t="s">
        <v>16</v>
      </c>
      <c r="C3" s="36" t="s">
        <v>17</v>
      </c>
      <c r="D3" s="36" t="s">
        <v>18</v>
      </c>
      <c r="E3" s="36" t="s">
        <v>19</v>
      </c>
      <c r="F3" s="36" t="s">
        <v>20</v>
      </c>
      <c r="G3" s="36" t="s">
        <v>21</v>
      </c>
      <c r="H3" s="36" t="s">
        <v>22</v>
      </c>
      <c r="I3" s="36" t="s">
        <v>23</v>
      </c>
      <c r="J3" s="36" t="s">
        <v>24</v>
      </c>
      <c r="K3" s="36" t="s">
        <v>25</v>
      </c>
      <c r="L3" s="36" t="s">
        <v>26</v>
      </c>
      <c r="M3" s="36" t="s">
        <v>27</v>
      </c>
      <c r="N3" s="36" t="s">
        <v>28</v>
      </c>
      <c r="O3" s="36" t="s">
        <v>29</v>
      </c>
      <c r="P3" s="23" t="s">
        <v>11</v>
      </c>
    </row>
    <row r="4" spans="1:16" ht="27" x14ac:dyDescent="0.3">
      <c r="A4" s="24" t="s">
        <v>31</v>
      </c>
      <c r="B4" s="37">
        <v>6899.0213999999996</v>
      </c>
      <c r="C4" s="37"/>
      <c r="D4" s="37"/>
      <c r="E4" s="37"/>
      <c r="F4" s="37"/>
      <c r="G4" s="37"/>
      <c r="H4" s="37">
        <v>800</v>
      </c>
      <c r="I4" s="37"/>
      <c r="J4" s="37"/>
      <c r="K4" s="37"/>
      <c r="L4" s="37"/>
      <c r="M4" s="37"/>
      <c r="N4" s="37"/>
      <c r="O4" s="37"/>
      <c r="P4" s="25">
        <v>7699.0213999999996</v>
      </c>
    </row>
    <row r="5" spans="1:16" ht="66.599999999999994" x14ac:dyDescent="0.3">
      <c r="A5" s="24" t="s">
        <v>32</v>
      </c>
      <c r="B5" s="37"/>
      <c r="C5" s="37"/>
      <c r="D5" s="37"/>
      <c r="E5" s="37">
        <v>1246.01</v>
      </c>
      <c r="F5" s="37"/>
      <c r="G5" s="37"/>
      <c r="H5" s="37"/>
      <c r="I5" s="37"/>
      <c r="J5" s="37"/>
      <c r="K5" s="37"/>
      <c r="L5" s="37"/>
      <c r="M5" s="37"/>
      <c r="N5" s="37"/>
      <c r="O5" s="37"/>
      <c r="P5" s="25">
        <v>1246.01</v>
      </c>
    </row>
    <row r="6" spans="1:16" ht="93" x14ac:dyDescent="0.3">
      <c r="A6" s="24" t="s">
        <v>33</v>
      </c>
      <c r="B6" s="37">
        <v>1232.08808</v>
      </c>
      <c r="C6" s="37">
        <v>-108.88500000000001</v>
      </c>
      <c r="D6" s="37">
        <v>-51</v>
      </c>
      <c r="E6" s="37"/>
      <c r="F6" s="37">
        <v>-2.2325699999999999</v>
      </c>
      <c r="G6" s="37">
        <v>-565.43060000000003</v>
      </c>
      <c r="H6" s="37"/>
      <c r="I6" s="37"/>
      <c r="J6" s="37">
        <v>-2.3130000000000002</v>
      </c>
      <c r="K6" s="37">
        <v>-272</v>
      </c>
      <c r="L6" s="37">
        <v>-272</v>
      </c>
      <c r="M6" s="37">
        <v>-1357.9799</v>
      </c>
      <c r="N6" s="37"/>
      <c r="O6" s="37">
        <v>-40</v>
      </c>
      <c r="P6" s="25">
        <v>-1439.75299</v>
      </c>
    </row>
    <row r="7" spans="1:16" ht="66.599999999999994" x14ac:dyDescent="0.3">
      <c r="A7" s="24" t="s">
        <v>34</v>
      </c>
      <c r="B7" s="37"/>
      <c r="C7" s="37"/>
      <c r="D7" s="37">
        <v>-1.5250699999999999</v>
      </c>
      <c r="E7" s="37"/>
      <c r="F7" s="37"/>
      <c r="G7" s="37"/>
      <c r="H7" s="37"/>
      <c r="I7" s="37"/>
      <c r="J7" s="37"/>
      <c r="K7" s="37"/>
      <c r="L7" s="37"/>
      <c r="M7" s="37"/>
      <c r="N7" s="37"/>
      <c r="O7" s="37"/>
      <c r="P7" s="25">
        <v>-1.5250699999999999</v>
      </c>
    </row>
    <row r="8" spans="1:16" ht="79.8" x14ac:dyDescent="0.3">
      <c r="A8" s="24" t="s">
        <v>35</v>
      </c>
      <c r="B8" s="37"/>
      <c r="C8" s="37"/>
      <c r="D8" s="37"/>
      <c r="E8" s="37"/>
      <c r="F8" s="37"/>
      <c r="G8" s="37"/>
      <c r="H8" s="37"/>
      <c r="I8" s="37"/>
      <c r="J8" s="37"/>
      <c r="K8" s="37"/>
      <c r="L8" s="37"/>
      <c r="M8" s="37">
        <v>-8.5</v>
      </c>
      <c r="N8" s="37"/>
      <c r="O8" s="37"/>
      <c r="P8" s="25">
        <v>-8.5</v>
      </c>
    </row>
    <row r="9" spans="1:16" ht="53.4" x14ac:dyDescent="0.3">
      <c r="A9" s="24" t="s">
        <v>36</v>
      </c>
      <c r="B9" s="37"/>
      <c r="C9" s="37"/>
      <c r="D9" s="37"/>
      <c r="E9" s="37">
        <v>-5.0359600000000002</v>
      </c>
      <c r="F9" s="37"/>
      <c r="G9" s="37"/>
      <c r="H9" s="37"/>
      <c r="I9" s="37"/>
      <c r="J9" s="37"/>
      <c r="K9" s="37">
        <v>-0.86214000000000002</v>
      </c>
      <c r="L9" s="37">
        <v>-44.854590000000002</v>
      </c>
      <c r="M9" s="37"/>
      <c r="N9" s="37"/>
      <c r="O9" s="37"/>
      <c r="P9" s="25">
        <v>-50.752690000000001</v>
      </c>
    </row>
    <row r="10" spans="1:16" ht="79.8" x14ac:dyDescent="0.3">
      <c r="A10" s="24" t="s">
        <v>37</v>
      </c>
      <c r="B10" s="37"/>
      <c r="C10" s="37">
        <v>-171.96678</v>
      </c>
      <c r="D10" s="37"/>
      <c r="E10" s="37">
        <v>-3.3240699999999999</v>
      </c>
      <c r="F10" s="37"/>
      <c r="G10" s="37"/>
      <c r="H10" s="37"/>
      <c r="I10" s="37"/>
      <c r="J10" s="37"/>
      <c r="K10" s="37">
        <v>-3.42483</v>
      </c>
      <c r="L10" s="37">
        <v>-64.183160000000001</v>
      </c>
      <c r="M10" s="37"/>
      <c r="N10" s="37"/>
      <c r="O10" s="37">
        <v>-55.751860000000001</v>
      </c>
      <c r="P10" s="25">
        <v>-298.65069999999997</v>
      </c>
    </row>
    <row r="11" spans="1:16" ht="106.2" x14ac:dyDescent="0.3">
      <c r="A11" s="24" t="s">
        <v>38</v>
      </c>
      <c r="B11" s="37">
        <v>-132.04510999999999</v>
      </c>
      <c r="C11" s="37">
        <v>954</v>
      </c>
      <c r="D11" s="37"/>
      <c r="E11" s="37"/>
      <c r="F11" s="37"/>
      <c r="G11" s="37"/>
      <c r="H11" s="37"/>
      <c r="I11" s="37"/>
      <c r="J11" s="37"/>
      <c r="K11" s="37"/>
      <c r="L11" s="37"/>
      <c r="M11" s="37"/>
      <c r="N11" s="37"/>
      <c r="O11" s="37"/>
      <c r="P11" s="25">
        <v>821.95488999999998</v>
      </c>
    </row>
    <row r="12" spans="1:16" ht="79.8" x14ac:dyDescent="0.3">
      <c r="A12" s="24" t="s">
        <v>39</v>
      </c>
      <c r="B12" s="37">
        <v>-0.58277999999999996</v>
      </c>
      <c r="C12" s="37"/>
      <c r="D12" s="37"/>
      <c r="E12" s="37"/>
      <c r="F12" s="37"/>
      <c r="G12" s="37"/>
      <c r="H12" s="37"/>
      <c r="I12" s="37"/>
      <c r="J12" s="37"/>
      <c r="K12" s="37"/>
      <c r="L12" s="37"/>
      <c r="M12" s="37"/>
      <c r="N12" s="37"/>
      <c r="O12" s="37"/>
      <c r="P12" s="25">
        <v>-0.58277999999999996</v>
      </c>
    </row>
    <row r="13" spans="1:16" ht="317.39999999999998" x14ac:dyDescent="0.3">
      <c r="A13" s="24" t="s">
        <v>40</v>
      </c>
      <c r="B13" s="37">
        <v>-350.71251999999998</v>
      </c>
      <c r="C13" s="37">
        <v>-688.34947</v>
      </c>
      <c r="D13" s="37"/>
      <c r="E13" s="37">
        <v>-116.63388999999999</v>
      </c>
      <c r="F13" s="37">
        <v>-182.68020999999999</v>
      </c>
      <c r="G13" s="37"/>
      <c r="H13" s="37"/>
      <c r="I13" s="37"/>
      <c r="J13" s="37">
        <v>-89.741699999999994</v>
      </c>
      <c r="K13" s="37">
        <v>-63.831139999999998</v>
      </c>
      <c r="L13" s="37"/>
      <c r="M13" s="37">
        <v>-411.88099</v>
      </c>
      <c r="N13" s="37">
        <v>-79.987200000000001</v>
      </c>
      <c r="O13" s="37"/>
      <c r="P13" s="25">
        <v>-1983.8171199999999</v>
      </c>
    </row>
    <row r="14" spans="1:16" ht="159" x14ac:dyDescent="0.3">
      <c r="A14" s="24" t="s">
        <v>41</v>
      </c>
      <c r="B14" s="37"/>
      <c r="C14" s="37"/>
      <c r="D14" s="37"/>
      <c r="E14" s="37"/>
      <c r="F14" s="37">
        <v>-1378.32566</v>
      </c>
      <c r="G14" s="37"/>
      <c r="H14" s="37"/>
      <c r="I14" s="37"/>
      <c r="J14" s="37"/>
      <c r="K14" s="37">
        <v>-774.99198000000001</v>
      </c>
      <c r="L14" s="37">
        <v>-2470.1835700000001</v>
      </c>
      <c r="M14" s="37">
        <v>-758.83483999999999</v>
      </c>
      <c r="N14" s="37"/>
      <c r="O14" s="37">
        <v>-2252.5855499999998</v>
      </c>
      <c r="P14" s="25">
        <v>-7634.9215999999997</v>
      </c>
    </row>
    <row r="15" spans="1:16" ht="93" x14ac:dyDescent="0.3">
      <c r="A15" s="24" t="s">
        <v>42</v>
      </c>
      <c r="B15" s="37"/>
      <c r="C15" s="37"/>
      <c r="D15" s="37">
        <v>-3.5579999999999998</v>
      </c>
      <c r="E15" s="37"/>
      <c r="F15" s="37">
        <v>-247.27897999999999</v>
      </c>
      <c r="G15" s="37"/>
      <c r="H15" s="37"/>
      <c r="I15" s="37"/>
      <c r="J15" s="37"/>
      <c r="K15" s="37">
        <v>-55.000019999999999</v>
      </c>
      <c r="L15" s="37">
        <v>-218.21521999999999</v>
      </c>
      <c r="M15" s="37">
        <v>-752.38619000000006</v>
      </c>
      <c r="N15" s="37"/>
      <c r="O15" s="37">
        <v>-125</v>
      </c>
      <c r="P15" s="25">
        <v>-1401.43841</v>
      </c>
    </row>
    <row r="16" spans="1:16" ht="132.6" x14ac:dyDescent="0.3">
      <c r="A16" s="24" t="s">
        <v>43</v>
      </c>
      <c r="B16" s="37"/>
      <c r="C16" s="37">
        <v>-0.88049999999999995</v>
      </c>
      <c r="D16" s="37"/>
      <c r="E16" s="37"/>
      <c r="F16" s="37"/>
      <c r="G16" s="37"/>
      <c r="H16" s="37"/>
      <c r="I16" s="37"/>
      <c r="J16" s="37"/>
      <c r="K16" s="37"/>
      <c r="L16" s="37"/>
      <c r="M16" s="37"/>
      <c r="N16" s="37"/>
      <c r="O16" s="37"/>
      <c r="P16" s="25">
        <v>-0.88049999999999995</v>
      </c>
    </row>
    <row r="17" spans="1:16" ht="119.4" x14ac:dyDescent="0.3">
      <c r="A17" s="24" t="s">
        <v>44</v>
      </c>
      <c r="B17" s="37">
        <v>-135.71589</v>
      </c>
      <c r="C17" s="37"/>
      <c r="D17" s="37">
        <v>-3.2347000000000001</v>
      </c>
      <c r="E17" s="37">
        <v>-15.16743</v>
      </c>
      <c r="F17" s="37"/>
      <c r="G17" s="37"/>
      <c r="H17" s="37">
        <v>-22.08128</v>
      </c>
      <c r="I17" s="37"/>
      <c r="J17" s="37">
        <v>-23.913029999999999</v>
      </c>
      <c r="K17" s="37"/>
      <c r="L17" s="37">
        <v>-8.0000000000000007E-5</v>
      </c>
      <c r="M17" s="37">
        <v>-1170.17064</v>
      </c>
      <c r="N17" s="37"/>
      <c r="O17" s="37">
        <v>-390.17581999999999</v>
      </c>
      <c r="P17" s="25">
        <v>-1760.4588699999999</v>
      </c>
    </row>
    <row r="18" spans="1:16" ht="119.4" x14ac:dyDescent="0.3">
      <c r="A18" s="24" t="s">
        <v>45</v>
      </c>
      <c r="B18" s="37"/>
      <c r="C18" s="37"/>
      <c r="D18" s="37"/>
      <c r="E18" s="37"/>
      <c r="F18" s="37">
        <v>-4.8674799999999996</v>
      </c>
      <c r="G18" s="37"/>
      <c r="H18" s="37"/>
      <c r="I18" s="37"/>
      <c r="J18" s="37"/>
      <c r="K18" s="37"/>
      <c r="L18" s="37">
        <v>-162.25088</v>
      </c>
      <c r="M18" s="37">
        <v>-1212.26812</v>
      </c>
      <c r="N18" s="37"/>
      <c r="O18" s="37"/>
      <c r="P18" s="25">
        <v>-1379.3864799999999</v>
      </c>
    </row>
    <row r="19" spans="1:16" ht="66.599999999999994" x14ac:dyDescent="0.3">
      <c r="A19" s="24" t="s">
        <v>46</v>
      </c>
      <c r="B19" s="37">
        <v>-10978.693660000001</v>
      </c>
      <c r="C19" s="37"/>
      <c r="D19" s="37"/>
      <c r="E19" s="37">
        <v>-559.97640999999999</v>
      </c>
      <c r="F19" s="37">
        <v>-15.64019</v>
      </c>
      <c r="G19" s="37"/>
      <c r="H19" s="37">
        <v>-79.464399999999998</v>
      </c>
      <c r="I19" s="37"/>
      <c r="J19" s="37">
        <v>-2412.3199800000002</v>
      </c>
      <c r="K19" s="37">
        <v>-262.61761000000001</v>
      </c>
      <c r="L19" s="37">
        <v>202.70952</v>
      </c>
      <c r="M19" s="37">
        <v>-54.4</v>
      </c>
      <c r="N19" s="37">
        <v>-8.8826800000000006</v>
      </c>
      <c r="O19" s="37">
        <v>-501.25560000000002</v>
      </c>
      <c r="P19" s="25">
        <v>-14670.541010000001</v>
      </c>
    </row>
    <row r="20" spans="1:16" ht="93" x14ac:dyDescent="0.3">
      <c r="A20" s="24" t="s">
        <v>47</v>
      </c>
      <c r="B20" s="37">
        <v>-678.25244999999995</v>
      </c>
      <c r="C20" s="37">
        <v>-10.347200000000001</v>
      </c>
      <c r="D20" s="37"/>
      <c r="E20" s="37">
        <v>-149.81764999999999</v>
      </c>
      <c r="F20" s="37">
        <v>-52.596510000000002</v>
      </c>
      <c r="G20" s="37"/>
      <c r="H20" s="37">
        <v>-34.356920000000002</v>
      </c>
      <c r="I20" s="37"/>
      <c r="J20" s="37">
        <v>-92.695520000000002</v>
      </c>
      <c r="K20" s="37">
        <v>-11.007619999999999</v>
      </c>
      <c r="L20" s="37">
        <v>-1.28285</v>
      </c>
      <c r="M20" s="37">
        <v>-71.508740000000003</v>
      </c>
      <c r="N20" s="37"/>
      <c r="O20" s="37">
        <v>-11.677099999999999</v>
      </c>
      <c r="P20" s="25">
        <v>-1113.5425600000001</v>
      </c>
    </row>
    <row r="21" spans="1:16" ht="40.200000000000003" x14ac:dyDescent="0.3">
      <c r="A21" s="24" t="s">
        <v>48</v>
      </c>
      <c r="B21" s="37"/>
      <c r="C21" s="37"/>
      <c r="D21" s="37"/>
      <c r="E21" s="37"/>
      <c r="F21" s="37"/>
      <c r="G21" s="37"/>
      <c r="H21" s="37"/>
      <c r="I21" s="37"/>
      <c r="J21" s="37"/>
      <c r="K21" s="37">
        <v>-0.38114999999999999</v>
      </c>
      <c r="L21" s="37"/>
      <c r="M21" s="37"/>
      <c r="N21" s="37"/>
      <c r="O21" s="37"/>
      <c r="P21" s="25">
        <v>-0.38114999999999999</v>
      </c>
    </row>
    <row r="22" spans="1:16" ht="66.599999999999994" x14ac:dyDescent="0.3">
      <c r="A22" s="24" t="s">
        <v>49</v>
      </c>
      <c r="B22" s="37">
        <v>1199.91571</v>
      </c>
      <c r="C22" s="37">
        <v>-2.8913099999999998</v>
      </c>
      <c r="D22" s="37"/>
      <c r="E22" s="37"/>
      <c r="F22" s="37"/>
      <c r="G22" s="37"/>
      <c r="H22" s="37"/>
      <c r="I22" s="37"/>
      <c r="J22" s="37"/>
      <c r="K22" s="37"/>
      <c r="L22" s="37"/>
      <c r="M22" s="37"/>
      <c r="N22" s="37"/>
      <c r="O22" s="37"/>
      <c r="P22" s="25">
        <v>1197.0244</v>
      </c>
    </row>
    <row r="23" spans="1:16" ht="106.2" x14ac:dyDescent="0.3">
      <c r="A23" s="24" t="s">
        <v>50</v>
      </c>
      <c r="B23" s="37"/>
      <c r="C23" s="37"/>
      <c r="D23" s="37"/>
      <c r="E23" s="37">
        <v>-71.42989</v>
      </c>
      <c r="F23" s="37"/>
      <c r="G23" s="37"/>
      <c r="H23" s="37"/>
      <c r="I23" s="37"/>
      <c r="J23" s="37"/>
      <c r="K23" s="37">
        <v>-0.72575999999999996</v>
      </c>
      <c r="L23" s="37"/>
      <c r="M23" s="37"/>
      <c r="N23" s="37"/>
      <c r="O23" s="37"/>
      <c r="P23" s="25">
        <v>-72.155649999999994</v>
      </c>
    </row>
    <row r="24" spans="1:16" ht="53.4" x14ac:dyDescent="0.3">
      <c r="A24" s="24" t="s">
        <v>51</v>
      </c>
      <c r="B24" s="37">
        <v>-1524.26035</v>
      </c>
      <c r="C24" s="37">
        <v>-5062.69211</v>
      </c>
      <c r="D24" s="37"/>
      <c r="E24" s="37"/>
      <c r="F24" s="37"/>
      <c r="G24" s="37">
        <v>-640.91935999999998</v>
      </c>
      <c r="H24" s="37"/>
      <c r="I24" s="37"/>
      <c r="J24" s="37">
        <v>-665.21636000000001</v>
      </c>
      <c r="K24" s="37"/>
      <c r="L24" s="37"/>
      <c r="M24" s="37"/>
      <c r="N24" s="37"/>
      <c r="O24" s="37"/>
      <c r="P24" s="25">
        <v>-7893.0881799999997</v>
      </c>
    </row>
    <row r="25" spans="1:16" x14ac:dyDescent="0.3">
      <c r="A25" s="24" t="s">
        <v>52</v>
      </c>
      <c r="B25" s="37">
        <v>-4469.2375700000002</v>
      </c>
      <c r="C25" s="37">
        <v>-5092.0123700000004</v>
      </c>
      <c r="D25" s="37">
        <v>-59.317770000000003</v>
      </c>
      <c r="E25" s="37">
        <v>324.62470000000002</v>
      </c>
      <c r="F25" s="37">
        <v>-1883.6215999999999</v>
      </c>
      <c r="G25" s="37">
        <v>-1206.34996</v>
      </c>
      <c r="H25" s="37">
        <v>664.09739999999999</v>
      </c>
      <c r="I25" s="37"/>
      <c r="J25" s="37">
        <v>-3286.1995900000002</v>
      </c>
      <c r="K25" s="37">
        <v>-1444.8422499999999</v>
      </c>
      <c r="L25" s="37">
        <v>-3030.2608300000002</v>
      </c>
      <c r="M25" s="37">
        <v>-5797.9294200000004</v>
      </c>
      <c r="N25" s="37">
        <v>-88.869879999999995</v>
      </c>
      <c r="O25" s="37">
        <v>-3376.4459299999999</v>
      </c>
      <c r="P25" s="25">
        <v>-28746.36507</v>
      </c>
    </row>
    <row r="27" spans="1:16" x14ac:dyDescent="0.3">
      <c r="A27" s="34" t="s">
        <v>30</v>
      </c>
      <c r="B27" s="33">
        <f>Учреждения!B83+'Муниципальные районы'!P25</f>
        <v>3752121.73239</v>
      </c>
    </row>
    <row r="28" spans="1:16" ht="32.25" customHeight="1" x14ac:dyDescent="0.3">
      <c r="A28" s="34" t="str">
        <f>CONCATENATE("Остатки бюджетных средств на ",C2,"г.")</f>
        <v>Остатки бюджетных средств на 30.12.2017г.</v>
      </c>
      <c r="B28" s="33">
        <v>901729.6</v>
      </c>
    </row>
  </sheetData>
  <pageMargins left="0.23622047244094491" right="0.23622047244094491" top="0.74803149606299213" bottom="0.74803149606299213" header="0.31496062992125984" footer="0.31496062992125984"/>
  <pageSetup paperSize="9" scale="57" orientation="landscape" r:id="rId1"/>
  <headerFooter>
    <oddFooter>&amp;C&amp;P</oddFooter>
  </headerFooter>
  <rowBreaks count="1" manualBreakCount="1">
    <brk id="1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2018-01-16T22:54:10Z</dcterms:modified>
</cp:coreProperties>
</file>