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Учреждения!$42:$43</definedName>
    <definedName name="_xlnm.Print_Area" localSheetId="1">'Муниципальные районы'!$A$1:$P$22</definedName>
    <definedName name="_xlnm.Print_Area" localSheetId="0">Учреждения!$A$1:$E$81</definedName>
  </definedNames>
  <calcPr calcId="162913" refMode="R1C1"/>
</workbook>
</file>

<file path=xl/calcChain.xml><?xml version="1.0" encoding="utf-8"?>
<calcChain xmlns="http://schemas.openxmlformats.org/spreadsheetml/2006/main">
  <c r="E40" i="1" l="1"/>
  <c r="E8" i="1" s="1"/>
  <c r="E9" i="1"/>
  <c r="E23" i="1"/>
  <c r="E20" i="1"/>
  <c r="E19" i="1"/>
  <c r="E31" i="1"/>
  <c r="E18" i="1"/>
  <c r="E30" i="1"/>
  <c r="E27" i="1"/>
  <c r="E16" i="1"/>
  <c r="E15" i="1"/>
  <c r="E13" i="1"/>
  <c r="E36" i="1"/>
  <c r="E39" i="1"/>
  <c r="E26" i="1"/>
  <c r="E38" i="1"/>
  <c r="E10" i="1"/>
  <c r="E12" i="1"/>
  <c r="E29" i="1"/>
  <c r="E35" i="1"/>
  <c r="E34" i="1"/>
  <c r="E33" i="1"/>
  <c r="E22" i="1"/>
  <c r="E32" i="1"/>
  <c r="E14" i="1"/>
  <c r="E28" i="1"/>
  <c r="E25" i="1"/>
  <c r="E24" i="1"/>
  <c r="E21" i="1"/>
  <c r="E17" i="1"/>
  <c r="E11" i="1"/>
  <c r="B20" i="2"/>
  <c r="A2" i="2" l="1"/>
  <c r="B2" i="2" s="1"/>
  <c r="C2" i="2" s="1"/>
  <c r="A21" i="2" s="1"/>
  <c r="H1" i="1" l="1"/>
  <c r="A5" i="1" s="1"/>
  <c r="H2" i="1"/>
  <c r="G1" i="1"/>
  <c r="G2" i="1"/>
  <c r="A2" i="1" l="1"/>
</calcChain>
</file>

<file path=xl/sharedStrings.xml><?xml version="1.0" encoding="utf-8"?>
<sst xmlns="http://schemas.openxmlformats.org/spreadsheetml/2006/main" count="115" uniqueCount="111">
  <si>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</si>
  <si>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</si>
  <si>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</si>
  <si>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</si>
  <si>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</si>
  <si>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</si>
  <si>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</si>
  <si>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</si>
  <si>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</si>
  <si>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</si>
  <si>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</si>
  <si>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</si>
  <si>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</si>
  <si>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</si>
  <si>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</si>
  <si>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</si>
  <si>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</si>
  <si>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</si>
  <si>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</si>
  <si>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</si>
  <si>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</si>
  <si>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</si>
  <si>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</si>
  <si>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</si>
  <si>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</si>
  <si>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</si>
  <si>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</si>
  <si>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</si>
  <si>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</si>
  <si>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</si>
  <si>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</si>
  <si>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</si>
  <si>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</si>
  <si>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</si>
  <si>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</si>
  <si>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</si>
  <si>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</si>
  <si>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</si>
  <si>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</si>
  <si>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</si>
  <si>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</si>
  <si>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</si>
  <si>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Выплата единовременного пособия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</si>
  <si>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</si>
  <si>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Поддержка отрасли культуры</t>
  </si>
  <si>
    <t>Всего:</t>
  </si>
  <si>
    <t>17.05.2018</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</si>
  <si>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</si>
  <si>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</si>
  <si>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</si>
  <si>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</si>
  <si>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</si>
  <si>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</si>
  <si>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</si>
  <si>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</si>
  <si>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</si>
  <si>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</si>
  <si>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</si>
  <si>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</si>
  <si>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</si>
  <si>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</si>
  <si>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</si>
  <si>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</si>
  <si>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</si>
  <si>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</si>
  <si>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</si>
  <si>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</si>
  <si>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</si>
  <si>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</si>
  <si>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</si>
  <si>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</si>
  <si>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</si>
  <si>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</si>
  <si>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</si>
  <si>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</si>
  <si>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</si>
  <si>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</si>
  <si>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</si>
  <si>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</si>
  <si>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</si>
  <si>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</si>
  <si>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</si>
  <si>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ИТОГО</t>
  </si>
  <si>
    <t>11.05.2018</t>
  </si>
  <si>
    <t>Единая субвенция бюджетам субъектов Российской Федерации и бюджету г. Байконура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</si>
  <si>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</si>
  <si>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</si>
  <si>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</si>
  <si>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</si>
  <si>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</si>
  <si>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</si>
  <si>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</si>
  <si>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</si>
  <si>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</si>
  <si>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</si>
  <si>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внутригородских муниципальных образований городов федерального значения </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</si>
  <si>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</si>
  <si>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Субвенции бюджетам субъектов Российской Федерации на осуществление отдельных полномочий в области лесных отношений</t>
  </si>
  <si>
    <t xml:space="preserve">Субсидии бюджетам субъектов Российской Федерации на реализацию мероприятий по устойчивому развитию сельских территорий </t>
  </si>
  <si>
    <t xml:space="preserve">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 </t>
  </si>
  <si>
    <t xml:space="preserve">Субсидии бюджетам субъектов Российской Федерации на реализацию мероприятий по обеспечению жильем молодых семей </t>
  </si>
  <si>
    <t xml:space="preserve">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 </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</si>
  <si>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</si>
  <si>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</si>
  <si>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 xml:space="preserve">Субсидии бюджетам на поддержку творческой деятельности и техническое оснащение детских и кукольных театров </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</si>
  <si>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</si>
  <si>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</si>
  <si>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</si>
  <si>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Иные межбюджетные трансферты в целях развития паллиативной медицинской помощи за счет средств резервного фонда Правительства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</si>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</sst>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4" fontId="2" fillId="0" borderId="1" xfId="0" applyNumberFormat="1"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3" xfId="0" applyNumberFormat="1" applyFont="1" applyFill="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abSelected="1" view="pageBreakPreview" zoomScaleNormal="100" zoomScaleSheetLayoutView="100" workbookViewId="0">
      <selection activeCell="E41" sqref="E41"/>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83</v>
      </c>
      <c r="G1" s="32" t="str">
        <f>TEXT(F1,"[$-FC19]ДД ММММ")</f>
        <v>11 мая</v>
      </c>
      <c r="H1" s="32" t="str">
        <f>TEXT(F1,"[$-FC19]ДД.ММ.ГГГ \г")</f>
        <v>11.05.2018 г</v>
      </c>
    </row>
    <row r="2" spans="1:9" ht="15.6" x14ac:dyDescent="0.3">
      <c r="A2" s="45" t="str">
        <f>CONCATENATE("с ",G1," по ",G2,"ода")</f>
        <v>с 11 мая по 17 мая 2018 года</v>
      </c>
      <c r="B2" s="45"/>
      <c r="C2" s="45"/>
      <c r="D2" s="45"/>
      <c r="E2" s="45"/>
      <c r="F2" s="31" t="s">
        <v>46</v>
      </c>
      <c r="G2" s="32" t="str">
        <f>TEXT(F2,"[$-FC19]ДД ММММ ГГГ \г")</f>
        <v>17 мая 2018 г</v>
      </c>
      <c r="H2" s="32" t="str">
        <f>TEXT(F2,"[$-FC19]ДД.ММ.ГГГ \г")</f>
        <v>17.05.2018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11.05.2018 г.</v>
      </c>
      <c r="B5" s="47"/>
      <c r="C5" s="47"/>
      <c r="D5" s="48"/>
      <c r="E5" s="8">
        <v>3220566.5</v>
      </c>
      <c r="F5" s="22"/>
    </row>
    <row r="6" spans="1:9" x14ac:dyDescent="0.3">
      <c r="A6" s="10"/>
      <c r="B6" s="11"/>
      <c r="C6" s="11"/>
      <c r="D6" s="11"/>
      <c r="E6" s="12"/>
    </row>
    <row r="7" spans="1:9" x14ac:dyDescent="0.3">
      <c r="A7" s="54" t="s">
        <v>2</v>
      </c>
      <c r="B7" s="55"/>
      <c r="C7" s="55"/>
      <c r="D7" s="55"/>
      <c r="E7" s="13"/>
    </row>
    <row r="8" spans="1:9" x14ac:dyDescent="0.3">
      <c r="A8" s="49" t="s">
        <v>3</v>
      </c>
      <c r="B8" s="55"/>
      <c r="C8" s="55"/>
      <c r="D8" s="55"/>
      <c r="E8" s="9">
        <f>E40-E9</f>
        <v>507298.52868999977</v>
      </c>
    </row>
    <row r="9" spans="1:9" x14ac:dyDescent="0.3">
      <c r="A9" s="56" t="s">
        <v>4</v>
      </c>
      <c r="B9" s="55"/>
      <c r="C9" s="55"/>
      <c r="D9" s="55"/>
      <c r="E9" s="14">
        <f>SUM(E10:E39)</f>
        <v>142872.20000000001</v>
      </c>
    </row>
    <row r="10" spans="1:9" x14ac:dyDescent="0.3">
      <c r="A10" s="56" t="s">
        <v>84</v>
      </c>
      <c r="B10" s="55"/>
      <c r="C10" s="55"/>
      <c r="D10" s="55"/>
      <c r="E10" s="14">
        <f>49.3+1499.6+822.8+67.9+143.4</f>
        <v>2583</v>
      </c>
    </row>
    <row r="11" spans="1:9" ht="42" customHeight="1" x14ac:dyDescent="0.3">
      <c r="A11" s="56" t="s">
        <v>85</v>
      </c>
      <c r="B11" s="55"/>
      <c r="C11" s="55"/>
      <c r="D11" s="55"/>
      <c r="E11" s="14">
        <f>1898.7</f>
        <v>1898.7</v>
      </c>
    </row>
    <row r="12" spans="1:9" ht="30.6" customHeight="1" x14ac:dyDescent="0.3">
      <c r="A12" s="56" t="s">
        <v>86</v>
      </c>
      <c r="B12" s="55"/>
      <c r="C12" s="55"/>
      <c r="D12" s="55"/>
      <c r="E12" s="14">
        <f>1083.3+35.1</f>
        <v>1118.3999999999999</v>
      </c>
    </row>
    <row r="13" spans="1:9" ht="28.8" customHeight="1" x14ac:dyDescent="0.3">
      <c r="A13" s="56" t="s">
        <v>87</v>
      </c>
      <c r="B13" s="55"/>
      <c r="C13" s="55"/>
      <c r="D13" s="55"/>
      <c r="E13" s="14">
        <f>9079.7+4638+1435.8+6817.6</f>
        <v>21971.1</v>
      </c>
    </row>
    <row r="14" spans="1:9" ht="28.2" customHeight="1" x14ac:dyDescent="0.3">
      <c r="A14" s="56" t="s">
        <v>88</v>
      </c>
      <c r="B14" s="55"/>
      <c r="C14" s="55"/>
      <c r="D14" s="55"/>
      <c r="E14" s="14">
        <f>103.5+305.9</f>
        <v>409.4</v>
      </c>
    </row>
    <row r="15" spans="1:9" ht="28.8" customHeight="1" x14ac:dyDescent="0.3">
      <c r="A15" s="56" t="s">
        <v>89</v>
      </c>
      <c r="B15" s="55"/>
      <c r="C15" s="55"/>
      <c r="D15" s="55"/>
      <c r="E15" s="14">
        <f>18.8+5.8</f>
        <v>24.6</v>
      </c>
    </row>
    <row r="16" spans="1:9" ht="28.8" customHeight="1" x14ac:dyDescent="0.3">
      <c r="A16" s="56" t="s">
        <v>90</v>
      </c>
      <c r="B16" s="55"/>
      <c r="C16" s="55"/>
      <c r="D16" s="55"/>
      <c r="E16" s="14">
        <f>296.9+13.7</f>
        <v>310.59999999999997</v>
      </c>
    </row>
    <row r="17" spans="1:5" ht="25.8" customHeight="1" x14ac:dyDescent="0.3">
      <c r="A17" s="56" t="s">
        <v>91</v>
      </c>
      <c r="B17" s="55"/>
      <c r="C17" s="55"/>
      <c r="D17" s="55"/>
      <c r="E17" s="14">
        <f>504.2</f>
        <v>504.2</v>
      </c>
    </row>
    <row r="18" spans="1:5" ht="43.2" customHeight="1" x14ac:dyDescent="0.3">
      <c r="A18" s="56" t="s">
        <v>92</v>
      </c>
      <c r="B18" s="55"/>
      <c r="C18" s="55"/>
      <c r="D18" s="55"/>
      <c r="E18" s="14">
        <f>7066.4+35.8+6915.4</f>
        <v>14017.599999999999</v>
      </c>
    </row>
    <row r="19" spans="1:5" ht="30" customHeight="1" x14ac:dyDescent="0.3">
      <c r="A19" s="56" t="s">
        <v>93</v>
      </c>
      <c r="B19" s="55"/>
      <c r="C19" s="55"/>
      <c r="D19" s="55"/>
      <c r="E19" s="14">
        <f>19363.3+1441.1+132</f>
        <v>20936.399999999998</v>
      </c>
    </row>
    <row r="20" spans="1:5" ht="28.8" customHeight="1" x14ac:dyDescent="0.3">
      <c r="A20" s="56" t="s">
        <v>94</v>
      </c>
      <c r="B20" s="55"/>
      <c r="C20" s="55"/>
      <c r="D20" s="55"/>
      <c r="E20" s="14">
        <f>1354.6+761.8+332+249.7+262.9</f>
        <v>2960.9999999999995</v>
      </c>
    </row>
    <row r="21" spans="1:5" ht="43.8" customHeight="1" x14ac:dyDescent="0.3">
      <c r="A21" s="56" t="s">
        <v>95</v>
      </c>
      <c r="B21" s="55"/>
      <c r="C21" s="55"/>
      <c r="D21" s="55"/>
      <c r="E21" s="14">
        <f>-13.2</f>
        <v>-13.2</v>
      </c>
    </row>
    <row r="22" spans="1:5" ht="27.6" customHeight="1" x14ac:dyDescent="0.3">
      <c r="A22" s="56" t="s">
        <v>96</v>
      </c>
      <c r="B22" s="55"/>
      <c r="C22" s="55"/>
      <c r="D22" s="55"/>
      <c r="E22" s="14">
        <f>-8-3.7-118.4-190.5</f>
        <v>-320.60000000000002</v>
      </c>
    </row>
    <row r="23" spans="1:5" ht="25.2" customHeight="1" x14ac:dyDescent="0.3">
      <c r="A23" s="56" t="s">
        <v>97</v>
      </c>
      <c r="B23" s="55"/>
      <c r="C23" s="55"/>
      <c r="D23" s="55"/>
      <c r="E23" s="14">
        <f>1668.8+1306.9+380.9+288.5+208.6</f>
        <v>3853.7</v>
      </c>
    </row>
    <row r="24" spans="1:5" ht="27" customHeight="1" x14ac:dyDescent="0.3">
      <c r="A24" s="56" t="s">
        <v>98</v>
      </c>
      <c r="B24" s="55"/>
      <c r="C24" s="55"/>
      <c r="D24" s="55"/>
      <c r="E24" s="14">
        <f>1301.7</f>
        <v>1301.7</v>
      </c>
    </row>
    <row r="25" spans="1:5" ht="26.4" customHeight="1" x14ac:dyDescent="0.3">
      <c r="A25" s="56" t="s">
        <v>99</v>
      </c>
      <c r="B25" s="55"/>
      <c r="C25" s="55"/>
      <c r="D25" s="55"/>
      <c r="E25" s="14">
        <f>17272.4</f>
        <v>17272.400000000001</v>
      </c>
    </row>
    <row r="26" spans="1:5" x14ac:dyDescent="0.3">
      <c r="A26" s="56" t="s">
        <v>100</v>
      </c>
      <c r="B26" s="55"/>
      <c r="C26" s="55"/>
      <c r="D26" s="55"/>
      <c r="E26" s="14">
        <f>326.5+108.8</f>
        <v>435.3</v>
      </c>
    </row>
    <row r="27" spans="1:5" ht="28.8" customHeight="1" x14ac:dyDescent="0.3">
      <c r="A27" s="56" t="s">
        <v>91</v>
      </c>
      <c r="B27" s="55"/>
      <c r="C27" s="55"/>
      <c r="D27" s="55"/>
      <c r="E27" s="14">
        <f>363.6+14.1</f>
        <v>377.70000000000005</v>
      </c>
    </row>
    <row r="28" spans="1:5" ht="28.2" customHeight="1" x14ac:dyDescent="0.3">
      <c r="A28" s="56" t="s">
        <v>101</v>
      </c>
      <c r="B28" s="55"/>
      <c r="C28" s="55"/>
      <c r="D28" s="55"/>
      <c r="E28" s="14">
        <f>927</f>
        <v>927</v>
      </c>
    </row>
    <row r="29" spans="1:5" ht="58.2" customHeight="1" x14ac:dyDescent="0.3">
      <c r="A29" s="56" t="s">
        <v>85</v>
      </c>
      <c r="B29" s="55"/>
      <c r="C29" s="55"/>
      <c r="D29" s="55"/>
      <c r="E29" s="14">
        <f>870.4+581.7</f>
        <v>1452.1</v>
      </c>
    </row>
    <row r="30" spans="1:5" ht="41.4" customHeight="1" x14ac:dyDescent="0.3">
      <c r="A30" s="56" t="s">
        <v>102</v>
      </c>
      <c r="B30" s="55"/>
      <c r="C30" s="55"/>
      <c r="D30" s="55"/>
      <c r="E30" s="14">
        <f>275+18.2</f>
        <v>293.2</v>
      </c>
    </row>
    <row r="31" spans="1:5" ht="28.8" customHeight="1" x14ac:dyDescent="0.3">
      <c r="A31" s="56" t="s">
        <v>103</v>
      </c>
      <c r="B31" s="55"/>
      <c r="C31" s="55"/>
      <c r="D31" s="55"/>
      <c r="E31" s="14">
        <f>238.1+23.7</f>
        <v>261.8</v>
      </c>
    </row>
    <row r="32" spans="1:5" x14ac:dyDescent="0.3">
      <c r="A32" s="56" t="s">
        <v>104</v>
      </c>
      <c r="B32" s="55"/>
      <c r="C32" s="55"/>
      <c r="D32" s="55"/>
      <c r="E32" s="14">
        <f>148.2</f>
        <v>148.19999999999999</v>
      </c>
    </row>
    <row r="33" spans="1:5" ht="43.2" customHeight="1" x14ac:dyDescent="0.3">
      <c r="A33" s="56" t="s">
        <v>105</v>
      </c>
      <c r="B33" s="55"/>
      <c r="C33" s="55"/>
      <c r="D33" s="55"/>
      <c r="E33" s="14">
        <f>3898</f>
        <v>3898</v>
      </c>
    </row>
    <row r="34" spans="1:5" ht="30" customHeight="1" x14ac:dyDescent="0.3">
      <c r="A34" s="56" t="s">
        <v>106</v>
      </c>
      <c r="B34" s="55"/>
      <c r="C34" s="55"/>
      <c r="D34" s="55"/>
      <c r="E34" s="14">
        <f>139.6</f>
        <v>139.6</v>
      </c>
    </row>
    <row r="35" spans="1:5" ht="31.2" customHeight="1" x14ac:dyDescent="0.3">
      <c r="A35" s="56" t="s">
        <v>107</v>
      </c>
      <c r="B35" s="55"/>
      <c r="C35" s="55"/>
      <c r="D35" s="55"/>
      <c r="E35" s="14">
        <f>41889.3</f>
        <v>41889.300000000003</v>
      </c>
    </row>
    <row r="36" spans="1:5" ht="31.2" customHeight="1" x14ac:dyDescent="0.3">
      <c r="A36" s="56" t="s">
        <v>108</v>
      </c>
      <c r="B36" s="55"/>
      <c r="C36" s="55"/>
      <c r="D36" s="55"/>
      <c r="E36" s="14">
        <f>27000+11587.8</f>
        <v>38587.800000000003</v>
      </c>
    </row>
    <row r="37" spans="1:5" ht="28.2" customHeight="1" x14ac:dyDescent="0.3">
      <c r="A37" s="56" t="s">
        <v>99</v>
      </c>
      <c r="B37" s="55"/>
      <c r="C37" s="55"/>
      <c r="D37" s="55"/>
      <c r="E37" s="14">
        <v>-33000</v>
      </c>
    </row>
    <row r="38" spans="1:5" ht="42.6" customHeight="1" x14ac:dyDescent="0.3">
      <c r="A38" s="56" t="s">
        <v>109</v>
      </c>
      <c r="B38" s="55"/>
      <c r="C38" s="55"/>
      <c r="D38" s="55"/>
      <c r="E38" s="14">
        <f>-1551.9</f>
        <v>-1551.9</v>
      </c>
    </row>
    <row r="39" spans="1:5" ht="28.2" customHeight="1" x14ac:dyDescent="0.3">
      <c r="A39" s="56" t="s">
        <v>110</v>
      </c>
      <c r="B39" s="55"/>
      <c r="C39" s="55"/>
      <c r="D39" s="55"/>
      <c r="E39" s="14">
        <f>185.1</f>
        <v>185.1</v>
      </c>
    </row>
    <row r="40" spans="1:5" x14ac:dyDescent="0.3">
      <c r="A40" s="57" t="s">
        <v>5</v>
      </c>
      <c r="B40" s="58"/>
      <c r="C40" s="58"/>
      <c r="D40" s="59"/>
      <c r="E40" s="13">
        <f>'Муниципальные районы'!B21-Учреждения!E5+'Муниципальные районы'!B20</f>
        <v>650170.72868999979</v>
      </c>
    </row>
    <row r="41" spans="1:5" x14ac:dyDescent="0.3">
      <c r="A41" s="15"/>
      <c r="B41" s="16"/>
      <c r="C41" s="16"/>
      <c r="D41" s="6"/>
      <c r="E41" s="17"/>
    </row>
    <row r="42" spans="1:5" x14ac:dyDescent="0.3">
      <c r="A42" s="50" t="s">
        <v>14</v>
      </c>
      <c r="B42" s="52" t="s">
        <v>6</v>
      </c>
      <c r="C42" s="53" t="s">
        <v>7</v>
      </c>
      <c r="D42" s="53"/>
      <c r="E42" s="53"/>
    </row>
    <row r="43" spans="1:5" ht="82.8" x14ac:dyDescent="0.3">
      <c r="A43" s="51"/>
      <c r="B43" s="52"/>
      <c r="C43" s="18" t="s">
        <v>8</v>
      </c>
      <c r="D43" s="18" t="s">
        <v>9</v>
      </c>
      <c r="E43" s="18" t="s">
        <v>10</v>
      </c>
    </row>
    <row r="44" spans="1:5" x14ac:dyDescent="0.3">
      <c r="A44" s="21" t="s">
        <v>47</v>
      </c>
      <c r="B44" s="19">
        <v>1638.6375</v>
      </c>
      <c r="C44" s="19"/>
      <c r="D44" s="19"/>
      <c r="E44" s="19"/>
    </row>
    <row r="45" spans="1:5" x14ac:dyDescent="0.3">
      <c r="A45" s="21" t="s">
        <v>48</v>
      </c>
      <c r="B45" s="19">
        <v>700</v>
      </c>
      <c r="C45" s="19"/>
      <c r="D45" s="19"/>
      <c r="E45" s="19"/>
    </row>
    <row r="46" spans="1:5" x14ac:dyDescent="0.3">
      <c r="A46" s="21" t="s">
        <v>49</v>
      </c>
      <c r="B46" s="19">
        <v>28922.689340000001</v>
      </c>
      <c r="C46" s="19">
        <v>7561</v>
      </c>
      <c r="D46" s="19"/>
      <c r="E46" s="19">
        <v>17.363</v>
      </c>
    </row>
    <row r="47" spans="1:5" ht="27.6" x14ac:dyDescent="0.3">
      <c r="A47" s="21" t="s">
        <v>50</v>
      </c>
      <c r="B47" s="19">
        <v>33248.534469999999</v>
      </c>
      <c r="C47" s="19">
        <v>1229.96128</v>
      </c>
      <c r="D47" s="19">
        <v>27.258900000000001</v>
      </c>
      <c r="E47" s="19"/>
    </row>
    <row r="48" spans="1:5" x14ac:dyDescent="0.3">
      <c r="A48" s="21" t="s">
        <v>51</v>
      </c>
      <c r="B48" s="19">
        <v>6331.2786100000003</v>
      </c>
      <c r="C48" s="19">
        <v>1886</v>
      </c>
      <c r="D48" s="19">
        <v>825.6</v>
      </c>
      <c r="E48" s="19"/>
    </row>
    <row r="49" spans="1:5" x14ac:dyDescent="0.3">
      <c r="A49" s="21" t="s">
        <v>52</v>
      </c>
      <c r="B49" s="19">
        <v>11804.29407</v>
      </c>
      <c r="C49" s="19">
        <v>1000</v>
      </c>
      <c r="D49" s="19"/>
      <c r="E49" s="19"/>
    </row>
    <row r="50" spans="1:5" ht="27.6" x14ac:dyDescent="0.3">
      <c r="A50" s="21" t="s">
        <v>53</v>
      </c>
      <c r="B50" s="19">
        <v>281670.76757999999</v>
      </c>
      <c r="C50" s="19"/>
      <c r="D50" s="19"/>
      <c r="E50" s="19">
        <v>2516.7779999999998</v>
      </c>
    </row>
    <row r="51" spans="1:5" x14ac:dyDescent="0.3">
      <c r="A51" s="21" t="s">
        <v>54</v>
      </c>
      <c r="B51" s="19">
        <v>-745.93588999999997</v>
      </c>
      <c r="C51" s="19"/>
      <c r="D51" s="19"/>
      <c r="E51" s="19">
        <v>8050.11</v>
      </c>
    </row>
    <row r="52" spans="1:5" x14ac:dyDescent="0.3">
      <c r="A52" s="21" t="s">
        <v>55</v>
      </c>
      <c r="B52" s="19">
        <v>41272.046419999999</v>
      </c>
      <c r="C52" s="19"/>
      <c r="D52" s="19"/>
      <c r="E52" s="19"/>
    </row>
    <row r="53" spans="1:5" x14ac:dyDescent="0.3">
      <c r="A53" s="21" t="s">
        <v>56</v>
      </c>
      <c r="B53" s="19">
        <v>29617.470679999999</v>
      </c>
      <c r="C53" s="19">
        <v>3116.23747</v>
      </c>
      <c r="D53" s="19">
        <v>86.765829999999994</v>
      </c>
      <c r="E53" s="19">
        <v>9414.4293400000006</v>
      </c>
    </row>
    <row r="54" spans="1:5" x14ac:dyDescent="0.3">
      <c r="A54" s="21" t="s">
        <v>57</v>
      </c>
      <c r="B54" s="19">
        <v>75752.947310000003</v>
      </c>
      <c r="C54" s="19">
        <v>3400</v>
      </c>
      <c r="D54" s="19">
        <v>385</v>
      </c>
      <c r="E54" s="19">
        <v>26877.208180000001</v>
      </c>
    </row>
    <row r="55" spans="1:5" x14ac:dyDescent="0.3">
      <c r="A55" s="21" t="s">
        <v>58</v>
      </c>
      <c r="B55" s="19">
        <v>33861.769269999997</v>
      </c>
      <c r="C55" s="19"/>
      <c r="D55" s="19"/>
      <c r="E55" s="19"/>
    </row>
    <row r="56" spans="1:5" ht="27.6" x14ac:dyDescent="0.3">
      <c r="A56" s="21" t="s">
        <v>59</v>
      </c>
      <c r="B56" s="19">
        <v>6450.0658999999996</v>
      </c>
      <c r="C56" s="19"/>
      <c r="D56" s="19"/>
      <c r="E56" s="19">
        <v>726.21168999999998</v>
      </c>
    </row>
    <row r="57" spans="1:5" x14ac:dyDescent="0.3">
      <c r="A57" s="21" t="s">
        <v>60</v>
      </c>
      <c r="B57" s="19">
        <v>2383.1125499999998</v>
      </c>
      <c r="C57" s="19">
        <v>2100</v>
      </c>
      <c r="D57" s="19">
        <v>283.11255</v>
      </c>
      <c r="E57" s="19"/>
    </row>
    <row r="58" spans="1:5" x14ac:dyDescent="0.3">
      <c r="A58" s="21" t="s">
        <v>61</v>
      </c>
      <c r="B58" s="19">
        <v>1131.4661100000001</v>
      </c>
      <c r="C58" s="19">
        <v>928.75559999999996</v>
      </c>
      <c r="D58" s="19">
        <v>73.731020000000001</v>
      </c>
      <c r="E58" s="19"/>
    </row>
    <row r="59" spans="1:5" x14ac:dyDescent="0.3">
      <c r="A59" s="21" t="s">
        <v>62</v>
      </c>
      <c r="B59" s="19">
        <v>1379.7727</v>
      </c>
      <c r="C59" s="19">
        <v>860</v>
      </c>
      <c r="D59" s="19"/>
      <c r="E59" s="19"/>
    </row>
    <row r="60" spans="1:5" ht="27.6" x14ac:dyDescent="0.3">
      <c r="A60" s="21" t="s">
        <v>63</v>
      </c>
      <c r="B60" s="19">
        <v>5861.7973499999998</v>
      </c>
      <c r="C60" s="19">
        <v>2216</v>
      </c>
      <c r="D60" s="19">
        <v>240</v>
      </c>
      <c r="E60" s="19">
        <v>2257.3879999999999</v>
      </c>
    </row>
    <row r="61" spans="1:5" x14ac:dyDescent="0.3">
      <c r="A61" s="21" t="s">
        <v>64</v>
      </c>
      <c r="B61" s="19">
        <v>212.18343999999999</v>
      </c>
      <c r="C61" s="19"/>
      <c r="D61" s="19"/>
      <c r="E61" s="19"/>
    </row>
    <row r="62" spans="1:5" x14ac:dyDescent="0.3">
      <c r="A62" s="21" t="s">
        <v>65</v>
      </c>
      <c r="B62" s="19">
        <v>40594.593769999999</v>
      </c>
      <c r="C62" s="19">
        <v>252.833</v>
      </c>
      <c r="D62" s="19"/>
      <c r="E62" s="19"/>
    </row>
    <row r="63" spans="1:5" x14ac:dyDescent="0.3">
      <c r="A63" s="21" t="s">
        <v>66</v>
      </c>
      <c r="B63" s="19">
        <v>19.8</v>
      </c>
      <c r="C63" s="19"/>
      <c r="D63" s="19"/>
      <c r="E63" s="19"/>
    </row>
    <row r="64" spans="1:5" x14ac:dyDescent="0.3">
      <c r="A64" s="21" t="s">
        <v>67</v>
      </c>
      <c r="B64" s="19">
        <v>1129.5999999999999</v>
      </c>
      <c r="C64" s="19">
        <v>455</v>
      </c>
      <c r="D64" s="19">
        <v>442</v>
      </c>
      <c r="E64" s="19"/>
    </row>
    <row r="65" spans="1:5" x14ac:dyDescent="0.3">
      <c r="A65" s="21" t="s">
        <v>68</v>
      </c>
      <c r="B65" s="19">
        <v>-110</v>
      </c>
      <c r="C65" s="19"/>
      <c r="D65" s="19"/>
      <c r="E65" s="19"/>
    </row>
    <row r="66" spans="1:5" x14ac:dyDescent="0.3">
      <c r="A66" s="21" t="s">
        <v>69</v>
      </c>
      <c r="B66" s="19">
        <v>370</v>
      </c>
      <c r="C66" s="19"/>
      <c r="D66" s="19"/>
      <c r="E66" s="19"/>
    </row>
    <row r="67" spans="1:5" x14ac:dyDescent="0.3">
      <c r="A67" s="21" t="s">
        <v>70</v>
      </c>
      <c r="B67" s="19">
        <v>466.49646999999999</v>
      </c>
      <c r="C67" s="19">
        <v>458.69116000000002</v>
      </c>
      <c r="D67" s="19"/>
      <c r="E67" s="19"/>
    </row>
    <row r="68" spans="1:5" x14ac:dyDescent="0.3">
      <c r="A68" s="21" t="s">
        <v>71</v>
      </c>
      <c r="B68" s="19">
        <v>517.05886999999996</v>
      </c>
      <c r="C68" s="19">
        <v>256</v>
      </c>
      <c r="D68" s="19"/>
      <c r="E68" s="19"/>
    </row>
    <row r="69" spans="1:5" x14ac:dyDescent="0.3">
      <c r="A69" s="21" t="s">
        <v>72</v>
      </c>
      <c r="B69" s="19">
        <v>22609.37256</v>
      </c>
      <c r="C69" s="19"/>
      <c r="D69" s="19"/>
      <c r="E69" s="19"/>
    </row>
    <row r="70" spans="1:5" ht="27.6" x14ac:dyDescent="0.3">
      <c r="A70" s="21" t="s">
        <v>73</v>
      </c>
      <c r="B70" s="19">
        <v>42</v>
      </c>
      <c r="C70" s="19">
        <v>42</v>
      </c>
      <c r="D70" s="19"/>
      <c r="E70" s="19"/>
    </row>
    <row r="71" spans="1:5" x14ac:dyDescent="0.3">
      <c r="A71" s="21" t="s">
        <v>74</v>
      </c>
      <c r="B71" s="19">
        <v>1441.98774</v>
      </c>
      <c r="C71" s="19">
        <v>950</v>
      </c>
      <c r="D71" s="19">
        <v>400</v>
      </c>
      <c r="E71" s="19"/>
    </row>
    <row r="72" spans="1:5" x14ac:dyDescent="0.3">
      <c r="A72" s="21" t="s">
        <v>75</v>
      </c>
      <c r="B72" s="19">
        <v>9871.02</v>
      </c>
      <c r="C72" s="19"/>
      <c r="D72" s="19"/>
      <c r="E72" s="19"/>
    </row>
    <row r="73" spans="1:5" x14ac:dyDescent="0.3">
      <c r="A73" s="21" t="s">
        <v>76</v>
      </c>
      <c r="B73" s="19">
        <v>1152.9801399999999</v>
      </c>
      <c r="C73" s="19">
        <v>687.40889000000004</v>
      </c>
      <c r="D73" s="19">
        <v>77.207639999999998</v>
      </c>
      <c r="E73" s="19"/>
    </row>
    <row r="74" spans="1:5" x14ac:dyDescent="0.3">
      <c r="A74" s="21" t="s">
        <v>77</v>
      </c>
      <c r="B74" s="19">
        <v>800</v>
      </c>
      <c r="C74" s="19">
        <v>400</v>
      </c>
      <c r="D74" s="19"/>
      <c r="E74" s="19"/>
    </row>
    <row r="75" spans="1:5" x14ac:dyDescent="0.3">
      <c r="A75" s="21" t="s">
        <v>78</v>
      </c>
      <c r="B75" s="19">
        <v>245.08564999999999</v>
      </c>
      <c r="C75" s="19"/>
      <c r="D75" s="19"/>
      <c r="E75" s="19"/>
    </row>
    <row r="76" spans="1:5" x14ac:dyDescent="0.3">
      <c r="A76" s="21" t="s">
        <v>79</v>
      </c>
      <c r="B76" s="19">
        <v>53871.62369</v>
      </c>
      <c r="C76" s="19">
        <v>2050</v>
      </c>
      <c r="D76" s="19">
        <v>554</v>
      </c>
      <c r="E76" s="19"/>
    </row>
    <row r="77" spans="1:5" x14ac:dyDescent="0.3">
      <c r="A77" s="21" t="s">
        <v>80</v>
      </c>
      <c r="B77" s="19">
        <v>5.5937900000000003</v>
      </c>
      <c r="C77" s="19"/>
      <c r="D77" s="19"/>
      <c r="E77" s="19"/>
    </row>
    <row r="78" spans="1:5" x14ac:dyDescent="0.3">
      <c r="A78" s="21" t="s">
        <v>81</v>
      </c>
      <c r="B78" s="19">
        <v>304.3</v>
      </c>
      <c r="C78" s="19">
        <v>188</v>
      </c>
      <c r="D78" s="19"/>
      <c r="E78" s="19"/>
    </row>
    <row r="79" spans="1:5" x14ac:dyDescent="0.3">
      <c r="A79" s="23" t="s">
        <v>82</v>
      </c>
      <c r="B79" s="20">
        <v>694824.41009000002</v>
      </c>
      <c r="C79" s="20">
        <v>30037.8874</v>
      </c>
      <c r="D79" s="20">
        <v>3394.6759400000001</v>
      </c>
      <c r="E79" s="20">
        <v>49859.488210000003</v>
      </c>
    </row>
  </sheetData>
  <mergeCells count="40">
    <mergeCell ref="A36:D36"/>
    <mergeCell ref="A37:D37"/>
    <mergeCell ref="A38:D38"/>
    <mergeCell ref="A39:D39"/>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40:D40"/>
    <mergeCell ref="A42:A43"/>
    <mergeCell ref="B42:B43"/>
    <mergeCell ref="C42:E42"/>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view="pageBreakPreview" topLeftCell="A13" zoomScaleNormal="100" zoomScaleSheetLayoutView="100" workbookViewId="0">
      <selection activeCell="B22" sqref="B22"/>
    </sheetView>
  </sheetViews>
  <sheetFormatPr defaultRowHeight="14.4" x14ac:dyDescent="0.3"/>
  <cols>
    <col min="1" max="1" width="38.33203125" customWidth="1"/>
    <col min="2" max="2" width="13.109375" customWidth="1"/>
    <col min="3" max="3" width="13" customWidth="1"/>
    <col min="4" max="4" width="13.5546875" customWidth="1"/>
    <col min="5" max="5" width="13.109375" customWidth="1"/>
    <col min="6" max="6" width="13.21875" customWidth="1"/>
    <col min="7" max="7" width="13.109375" customWidth="1"/>
    <col min="8" max="8" width="13" customWidth="1"/>
    <col min="9" max="9" width="13.33203125" customWidth="1"/>
    <col min="10" max="10" width="12.6640625" customWidth="1"/>
    <col min="11" max="11" width="11" customWidth="1"/>
    <col min="12" max="12" width="13.5546875" customWidth="1"/>
    <col min="13" max="13" width="13.33203125" customWidth="1"/>
    <col min="14" max="14" width="12.88671875" customWidth="1"/>
    <col min="15" max="15" width="13.109375" customWidth="1"/>
    <col min="16" max="16" width="10.6640625" customWidth="1"/>
  </cols>
  <sheetData>
    <row r="1" spans="1:20" s="29" customFormat="1" ht="15.6" x14ac:dyDescent="0.3">
      <c r="A1" s="43" t="s">
        <v>46</v>
      </c>
      <c r="C1" s="30" t="s">
        <v>13</v>
      </c>
    </row>
    <row r="2" spans="1:20" x14ac:dyDescent="0.3">
      <c r="A2" s="38" t="str">
        <f>TEXT(EndData2,"[$-FC19]ДД.ММ.ГГГ")</f>
        <v>17.05.2018</v>
      </c>
      <c r="B2" s="38">
        <f>A2+1</f>
        <v>43238</v>
      </c>
      <c r="C2" s="44" t="str">
        <f>TEXT(B2,"[$-FC19]ДД.ММ.ГГГ")</f>
        <v>18.05.2018</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106.2" x14ac:dyDescent="0.3">
      <c r="A4" s="25" t="s">
        <v>31</v>
      </c>
      <c r="B4" s="40">
        <v>6162.2678400000004</v>
      </c>
      <c r="C4" s="40"/>
      <c r="D4" s="40"/>
      <c r="E4" s="40"/>
      <c r="F4" s="40"/>
      <c r="G4" s="40"/>
      <c r="H4" s="40"/>
      <c r="I4" s="40">
        <v>20</v>
      </c>
      <c r="J4" s="40"/>
      <c r="K4" s="40"/>
      <c r="L4" s="40"/>
      <c r="M4" s="40"/>
      <c r="N4" s="40">
        <v>177.5</v>
      </c>
      <c r="O4" s="40"/>
      <c r="P4" s="26">
        <v>6359.7678400000004</v>
      </c>
      <c r="Q4" s="27"/>
      <c r="R4" s="27"/>
      <c r="S4" s="27"/>
      <c r="T4" s="27"/>
    </row>
    <row r="5" spans="1:20" ht="40.200000000000003" x14ac:dyDescent="0.3">
      <c r="A5" s="25" t="s">
        <v>32</v>
      </c>
      <c r="B5" s="40">
        <v>2855.3753299999998</v>
      </c>
      <c r="C5" s="40"/>
      <c r="D5" s="40"/>
      <c r="E5" s="40"/>
      <c r="F5" s="40"/>
      <c r="G5" s="40"/>
      <c r="H5" s="40"/>
      <c r="I5" s="40"/>
      <c r="J5" s="40"/>
      <c r="K5" s="40"/>
      <c r="L5" s="40"/>
      <c r="M5" s="40"/>
      <c r="N5" s="40"/>
      <c r="O5" s="40"/>
      <c r="P5" s="26">
        <v>2855.3753299999998</v>
      </c>
      <c r="Q5" s="27"/>
      <c r="R5" s="27"/>
      <c r="S5" s="27"/>
      <c r="T5" s="27"/>
    </row>
    <row r="6" spans="1:20" ht="79.8" x14ac:dyDescent="0.3">
      <c r="A6" s="25" t="s">
        <v>33</v>
      </c>
      <c r="B6" s="40"/>
      <c r="C6" s="40"/>
      <c r="D6" s="40"/>
      <c r="E6" s="40"/>
      <c r="F6" s="40"/>
      <c r="G6" s="40"/>
      <c r="H6" s="40"/>
      <c r="I6" s="40"/>
      <c r="J6" s="40"/>
      <c r="K6" s="40">
        <v>142.52099999999999</v>
      </c>
      <c r="L6" s="40">
        <v>322</v>
      </c>
      <c r="M6" s="40"/>
      <c r="N6" s="40">
        <v>349.71</v>
      </c>
      <c r="O6" s="40">
        <v>103.83233</v>
      </c>
      <c r="P6" s="26">
        <v>918.06332999999995</v>
      </c>
      <c r="Q6" s="27"/>
      <c r="R6" s="27"/>
      <c r="S6" s="27"/>
      <c r="T6" s="27"/>
    </row>
    <row r="7" spans="1:20" ht="159" x14ac:dyDescent="0.3">
      <c r="A7" s="25" t="s">
        <v>34</v>
      </c>
      <c r="B7" s="40"/>
      <c r="C7" s="40"/>
      <c r="D7" s="40"/>
      <c r="E7" s="40"/>
      <c r="F7" s="40"/>
      <c r="G7" s="40"/>
      <c r="H7" s="40"/>
      <c r="I7" s="40"/>
      <c r="J7" s="40"/>
      <c r="K7" s="40">
        <v>18112.056</v>
      </c>
      <c r="L7" s="40">
        <v>25300</v>
      </c>
      <c r="M7" s="40"/>
      <c r="N7" s="40"/>
      <c r="O7" s="40">
        <v>32006.055049999999</v>
      </c>
      <c r="P7" s="26">
        <v>75418.111050000007</v>
      </c>
      <c r="Q7" s="27"/>
      <c r="R7" s="27"/>
      <c r="S7" s="27"/>
      <c r="T7" s="27"/>
    </row>
    <row r="8" spans="1:20" ht="93" x14ac:dyDescent="0.3">
      <c r="A8" s="25" t="s">
        <v>35</v>
      </c>
      <c r="B8" s="40"/>
      <c r="C8" s="40"/>
      <c r="D8" s="40"/>
      <c r="E8" s="40"/>
      <c r="F8" s="40"/>
      <c r="G8" s="40"/>
      <c r="H8" s="40"/>
      <c r="I8" s="40"/>
      <c r="J8" s="40"/>
      <c r="K8" s="40">
        <v>300</v>
      </c>
      <c r="L8" s="40">
        <v>390.661</v>
      </c>
      <c r="M8" s="40"/>
      <c r="N8" s="40">
        <v>342.084</v>
      </c>
      <c r="O8" s="40">
        <v>100</v>
      </c>
      <c r="P8" s="26">
        <v>1132.7449999999999</v>
      </c>
      <c r="Q8" s="27"/>
      <c r="R8" s="27"/>
      <c r="S8" s="27"/>
      <c r="T8" s="27"/>
    </row>
    <row r="9" spans="1:20" ht="132.6" x14ac:dyDescent="0.3">
      <c r="A9" s="25" t="s">
        <v>36</v>
      </c>
      <c r="B9" s="40"/>
      <c r="C9" s="40"/>
      <c r="D9" s="40"/>
      <c r="E9" s="40"/>
      <c r="F9" s="40"/>
      <c r="G9" s="40"/>
      <c r="H9" s="40"/>
      <c r="I9" s="40"/>
      <c r="J9" s="40"/>
      <c r="K9" s="40">
        <v>4.0101599999999999</v>
      </c>
      <c r="L9" s="40"/>
      <c r="M9" s="40"/>
      <c r="N9" s="40"/>
      <c r="O9" s="40"/>
      <c r="P9" s="26">
        <v>4.0101599999999999</v>
      </c>
      <c r="Q9" s="27"/>
      <c r="R9" s="27"/>
      <c r="S9" s="27"/>
      <c r="T9" s="27"/>
    </row>
    <row r="10" spans="1:20" ht="79.8" x14ac:dyDescent="0.3">
      <c r="A10" s="25" t="s">
        <v>37</v>
      </c>
      <c r="B10" s="40"/>
      <c r="C10" s="40"/>
      <c r="D10" s="40"/>
      <c r="E10" s="40"/>
      <c r="F10" s="40"/>
      <c r="G10" s="40"/>
      <c r="H10" s="40"/>
      <c r="I10" s="40"/>
      <c r="J10" s="40"/>
      <c r="K10" s="40"/>
      <c r="L10" s="40"/>
      <c r="M10" s="40"/>
      <c r="N10" s="40"/>
      <c r="O10" s="40">
        <v>150</v>
      </c>
      <c r="P10" s="26">
        <v>150</v>
      </c>
      <c r="Q10" s="27"/>
      <c r="R10" s="27"/>
      <c r="S10" s="27"/>
      <c r="T10" s="27"/>
    </row>
    <row r="11" spans="1:20" ht="119.4" x14ac:dyDescent="0.3">
      <c r="A11" s="25" t="s">
        <v>38</v>
      </c>
      <c r="B11" s="40"/>
      <c r="C11" s="40"/>
      <c r="D11" s="40"/>
      <c r="E11" s="40"/>
      <c r="F11" s="40"/>
      <c r="G11" s="40"/>
      <c r="H11" s="40"/>
      <c r="I11" s="40"/>
      <c r="J11" s="40"/>
      <c r="K11" s="40">
        <v>248.333</v>
      </c>
      <c r="L11" s="40">
        <v>525.49699999999996</v>
      </c>
      <c r="M11" s="40"/>
      <c r="N11" s="40">
        <v>426.57738000000001</v>
      </c>
      <c r="O11" s="40">
        <v>450.26733000000002</v>
      </c>
      <c r="P11" s="26">
        <v>1650.67471</v>
      </c>
      <c r="Q11" s="27"/>
      <c r="R11" s="27"/>
      <c r="S11" s="27"/>
      <c r="T11" s="27"/>
    </row>
    <row r="12" spans="1:20" ht="119.4" x14ac:dyDescent="0.3">
      <c r="A12" s="25" t="s">
        <v>39</v>
      </c>
      <c r="B12" s="40"/>
      <c r="C12" s="40"/>
      <c r="D12" s="40"/>
      <c r="E12" s="40"/>
      <c r="F12" s="40"/>
      <c r="G12" s="40"/>
      <c r="H12" s="40"/>
      <c r="I12" s="40"/>
      <c r="J12" s="40"/>
      <c r="K12" s="40">
        <v>3922.0129999999999</v>
      </c>
      <c r="L12" s="40">
        <v>3353.5889999999999</v>
      </c>
      <c r="M12" s="40"/>
      <c r="N12" s="40">
        <v>4973.8</v>
      </c>
      <c r="O12" s="40">
        <v>4868.5039999999999</v>
      </c>
      <c r="P12" s="26">
        <v>17117.905999999999</v>
      </c>
      <c r="Q12" s="27"/>
      <c r="R12" s="27"/>
      <c r="S12" s="27"/>
      <c r="T12" s="27"/>
    </row>
    <row r="13" spans="1:20" ht="93" x14ac:dyDescent="0.3">
      <c r="A13" s="25" t="s">
        <v>40</v>
      </c>
      <c r="B13" s="40"/>
      <c r="C13" s="40"/>
      <c r="D13" s="40"/>
      <c r="E13" s="40"/>
      <c r="F13" s="40"/>
      <c r="G13" s="40"/>
      <c r="H13" s="40"/>
      <c r="I13" s="40"/>
      <c r="J13" s="40"/>
      <c r="K13" s="40">
        <v>195</v>
      </c>
      <c r="L13" s="40">
        <v>300</v>
      </c>
      <c r="M13" s="40"/>
      <c r="N13" s="40">
        <v>348.8</v>
      </c>
      <c r="O13" s="40">
        <v>336.49239</v>
      </c>
      <c r="P13" s="26">
        <v>1180.2923900000001</v>
      </c>
      <c r="Q13" s="27"/>
      <c r="R13" s="27"/>
      <c r="S13" s="27"/>
      <c r="T13" s="27"/>
    </row>
    <row r="14" spans="1:20" ht="66.599999999999994" x14ac:dyDescent="0.3">
      <c r="A14" s="25" t="s">
        <v>41</v>
      </c>
      <c r="B14" s="40">
        <v>532.95806000000005</v>
      </c>
      <c r="C14" s="40"/>
      <c r="D14" s="40"/>
      <c r="E14" s="40"/>
      <c r="F14" s="40"/>
      <c r="G14" s="40"/>
      <c r="H14" s="40"/>
      <c r="I14" s="40"/>
      <c r="J14" s="40"/>
      <c r="K14" s="40"/>
      <c r="L14" s="40"/>
      <c r="M14" s="40"/>
      <c r="N14" s="40"/>
      <c r="O14" s="40"/>
      <c r="P14" s="26">
        <v>532.95806000000005</v>
      </c>
      <c r="Q14" s="27"/>
      <c r="R14" s="27"/>
      <c r="S14" s="27"/>
      <c r="T14" s="27"/>
    </row>
    <row r="15" spans="1:20" ht="40.200000000000003" x14ac:dyDescent="0.3">
      <c r="A15" s="25" t="s">
        <v>42</v>
      </c>
      <c r="B15" s="40"/>
      <c r="C15" s="40">
        <v>235.44477000000001</v>
      </c>
      <c r="D15" s="40"/>
      <c r="E15" s="40"/>
      <c r="F15" s="40"/>
      <c r="G15" s="40">
        <v>26.814540000000001</v>
      </c>
      <c r="H15" s="40">
        <v>26.814540000000001</v>
      </c>
      <c r="I15" s="40"/>
      <c r="J15" s="40"/>
      <c r="K15" s="40"/>
      <c r="L15" s="40">
        <v>107.25816</v>
      </c>
      <c r="M15" s="40"/>
      <c r="N15" s="40"/>
      <c r="O15" s="40"/>
      <c r="P15" s="26">
        <v>396.33201000000003</v>
      </c>
      <c r="Q15" s="27"/>
      <c r="R15" s="27"/>
      <c r="S15" s="27"/>
      <c r="T15" s="27"/>
    </row>
    <row r="16" spans="1:20" ht="53.4" x14ac:dyDescent="0.3">
      <c r="A16" s="25" t="s">
        <v>43</v>
      </c>
      <c r="B16" s="40"/>
      <c r="C16" s="40">
        <v>9211.7827199999992</v>
      </c>
      <c r="D16" s="40"/>
      <c r="E16" s="40"/>
      <c r="F16" s="40"/>
      <c r="G16" s="40"/>
      <c r="H16" s="40"/>
      <c r="I16" s="40"/>
      <c r="J16" s="40"/>
      <c r="K16" s="40"/>
      <c r="L16" s="40"/>
      <c r="M16" s="40"/>
      <c r="N16" s="40"/>
      <c r="O16" s="40"/>
      <c r="P16" s="26">
        <v>9211.7827199999992</v>
      </c>
      <c r="Q16" s="27"/>
      <c r="R16" s="27"/>
      <c r="S16" s="27"/>
      <c r="T16" s="27"/>
    </row>
    <row r="17" spans="1:20" x14ac:dyDescent="0.3">
      <c r="A17" s="25" t="s">
        <v>44</v>
      </c>
      <c r="B17" s="40"/>
      <c r="C17" s="40"/>
      <c r="D17" s="40"/>
      <c r="E17" s="40"/>
      <c r="F17" s="40"/>
      <c r="G17" s="40"/>
      <c r="H17" s="40"/>
      <c r="I17" s="40">
        <v>122.5</v>
      </c>
      <c r="J17" s="40"/>
      <c r="K17" s="40"/>
      <c r="L17" s="40"/>
      <c r="M17" s="40"/>
      <c r="N17" s="40"/>
      <c r="O17" s="40"/>
      <c r="P17" s="26">
        <v>122.5</v>
      </c>
      <c r="Q17" s="27"/>
      <c r="R17" s="27"/>
      <c r="S17" s="27"/>
      <c r="T17" s="27"/>
    </row>
    <row r="18" spans="1:20" x14ac:dyDescent="0.3">
      <c r="A18" s="33" t="s">
        <v>45</v>
      </c>
      <c r="B18" s="41">
        <v>9550.6012300000002</v>
      </c>
      <c r="C18" s="41">
        <v>9447.2274899999993</v>
      </c>
      <c r="D18" s="41"/>
      <c r="E18" s="41"/>
      <c r="F18" s="41"/>
      <c r="G18" s="41">
        <v>26.814540000000001</v>
      </c>
      <c r="H18" s="41">
        <v>26.814540000000001</v>
      </c>
      <c r="I18" s="41">
        <v>142.5</v>
      </c>
      <c r="J18" s="41"/>
      <c r="K18" s="41">
        <v>22923.93316</v>
      </c>
      <c r="L18" s="41">
        <v>30299.005160000001</v>
      </c>
      <c r="M18" s="41"/>
      <c r="N18" s="41">
        <v>6618.47138</v>
      </c>
      <c r="O18" s="41">
        <v>38015.151100000003</v>
      </c>
      <c r="P18" s="26">
        <v>117050.5186</v>
      </c>
      <c r="Q18" s="34"/>
      <c r="R18" s="34"/>
      <c r="S18" s="34"/>
      <c r="T18" s="34"/>
    </row>
    <row r="20" spans="1:20" x14ac:dyDescent="0.3">
      <c r="A20" s="37" t="s">
        <v>30</v>
      </c>
      <c r="B20" s="36">
        <f>Учреждения!B79+'Муниципальные районы'!P18</f>
        <v>811874.92868999997</v>
      </c>
    </row>
    <row r="21" spans="1:20" ht="32.25" customHeight="1" x14ac:dyDescent="0.3">
      <c r="A21" s="37" t="str">
        <f>CONCATENATE("Остатки бюджетных средств на ",C2,"г.")</f>
        <v>Остатки бюджетных средств на 18.05.2018г.</v>
      </c>
      <c r="B21" s="36">
        <v>3058862.3</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2018-05-21T01:19:01Z</dcterms:modified>
</cp:coreProperties>
</file>