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Учреждения!$50:$51</definedName>
    <definedName name="_xlnm.Print_Area" localSheetId="1">'Муниципальные районы'!$A$1:$P$39</definedName>
    <definedName name="_xlnm.Print_Area" localSheetId="0">Учреждения!$A$1:$E$94</definedName>
  </definedNames>
  <calcPr calcId="162913" refMode="R1C1"/>
</workbook>
</file>

<file path=xl/calcChain.xml><?xml version="1.0" encoding="utf-8"?>
<calcChain xmlns="http://schemas.openxmlformats.org/spreadsheetml/2006/main">
  <c r="E8" i="1" l="1"/>
  <c r="E9" i="1"/>
  <c r="E48" i="1"/>
  <c r="E33" i="1"/>
  <c r="E21" i="1"/>
  <c r="E47" i="1"/>
  <c r="E46" i="1"/>
  <c r="E24" i="1"/>
  <c r="E28" i="1"/>
  <c r="E18" i="1"/>
  <c r="E14" i="1"/>
  <c r="E25" i="1"/>
  <c r="E11" i="1"/>
  <c r="E32" i="1"/>
  <c r="E45" i="1"/>
  <c r="E44" i="1"/>
  <c r="E43" i="1"/>
  <c r="E20" i="1"/>
  <c r="E19" i="1"/>
  <c r="E27" i="1"/>
  <c r="E42" i="1"/>
  <c r="E16" i="1"/>
  <c r="E41" i="1"/>
  <c r="E23" i="1"/>
  <c r="E22" i="1"/>
  <c r="E40" i="1"/>
  <c r="E39" i="1"/>
  <c r="E13" i="1"/>
  <c r="E12" i="1"/>
  <c r="E34" i="1"/>
  <c r="E29" i="1"/>
  <c r="E30" i="1"/>
  <c r="E38" i="1"/>
  <c r="E37" i="1"/>
  <c r="E36" i="1"/>
  <c r="E35" i="1"/>
  <c r="E31" i="1"/>
  <c r="E26" i="1"/>
  <c r="E17" i="1" l="1"/>
  <c r="E15" i="1"/>
  <c r="E10" i="1"/>
  <c r="B37" i="2"/>
  <c r="A2" i="2" l="1"/>
  <c r="B2" i="2" s="1"/>
  <c r="C2" i="2" s="1"/>
  <c r="A38" i="2" s="1"/>
  <c r="H1" i="1" l="1"/>
  <c r="A5" i="1" s="1"/>
  <c r="H2" i="1"/>
  <c r="G1" i="1"/>
  <c r="G2" i="1"/>
  <c r="A2" i="1" l="1"/>
</calcChain>
</file>

<file path=xl/sharedStrings.xml><?xml version="1.0" encoding="utf-8"?>
<sst xmlns="http://schemas.openxmlformats.org/spreadsheetml/2006/main" count="145" uniqueCount="143">
  <si>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</si>
  <si>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</si>
  <si>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</si>
  <si>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</si>
  <si>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</si>
  <si>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</si>
  <si>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</si>
  <si>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</si>
  <si>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</si>
  <si>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</si>
  <si>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</si>
  <si>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</si>
  <si>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</si>
  <si>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</si>
  <si>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</si>
  <si>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</si>
  <si>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</si>
  <si>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</si>
  <si>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</si>
  <si>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</si>
  <si>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</si>
  <si>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</si>
  <si>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</si>
  <si>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</si>
  <si>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</si>
  <si>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</si>
  <si>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</si>
  <si>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</si>
  <si>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</si>
  <si>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</si>
  <si>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</si>
  <si>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</si>
  <si>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</si>
  <si>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</si>
  <si>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</si>
  <si>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</si>
  <si>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</si>
  <si>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</si>
  <si>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</si>
  <si>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</si>
  <si>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</si>
  <si>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</si>
  <si>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</si>
  <si>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</si>
  <si>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</si>
  <si>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</si>
  <si>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</si>
  <si>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</si>
  <si>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</si>
  <si>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</si>
  <si>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</si>
  <si>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</si>
  <si>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</si>
  <si>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</si>
  <si>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подготовку и проведение Всероссийского физкультурно-спортивного комплекса "Готов к труду и обороне" в Камчатском крае</t>
  </si>
  <si>
    <t>Иные межбюджетные трансферты на проведение краевого фестиваля "Сохраним лососей ВМЕСТЕ!" в Усть-Большерецком муниципальном районе</t>
  </si>
  <si>
    <t>Иные межбюджетные трансферты на проведение ремонтных работ здания филиала МКУК "Центр культуры и досуга" в с. Ачайваям Олюторского района Камчатского края</t>
  </si>
  <si>
    <t>Осуществление первичного воинского учета на территориях, где отсутствуют военные комиссариаты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</si>
  <si>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</si>
  <si>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Выплата единовременного пособия при всех формах устройства детей, лишенных родительского попечения, в семью</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</si>
  <si>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</si>
  <si>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Создание в общеобразовательных организациях, расположенных в сельской местности, условий для занятий физической культурой и спортом</t>
  </si>
  <si>
    <t>Всего:</t>
  </si>
  <si>
    <t>29.12.2018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</si>
  <si>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</si>
  <si>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</si>
  <si>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</si>
  <si>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</si>
  <si>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</si>
  <si>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</si>
  <si>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</si>
  <si>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</si>
  <si>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</si>
  <si>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</si>
  <si>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</si>
  <si>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</si>
  <si>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</si>
  <si>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</si>
  <si>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</si>
  <si>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</si>
  <si>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</si>
  <si>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</si>
  <si>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</si>
  <si>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</si>
  <si>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</si>
  <si>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</si>
  <si>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</si>
  <si>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</si>
  <si>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</si>
  <si>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</si>
  <si>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</si>
  <si>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</si>
  <si>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</si>
  <si>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</si>
  <si>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</si>
  <si>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</si>
  <si>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</si>
  <si>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</si>
  <si>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</si>
  <si>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</si>
  <si>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</si>
  <si>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</si>
  <si>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</si>
  <si>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</si>
  <si>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</si>
  <si>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21.12.2018</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</si>
  <si>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</si>
  <si>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</si>
  <si>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</si>
  <si>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</si>
  <si>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</si>
  <si>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</si>
  <si>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</si>
  <si>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</si>
  <si>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</si>
  <si>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</si>
  <si>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</si>
  <si>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</si>
  <si>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</si>
  <si>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</si>
  <si>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 </t>
  </si>
  <si>
    <t>Субсидии бюджетам субъектов Российской Федерации  на поддержку обустройства мест массового отдыха населения (городских парков)</t>
  </si>
  <si>
    <t>Дотации бюджетам субъектов Российской Федерации на поддержку мер по обеспечению сбалансированности бюджетов</t>
  </si>
  <si>
    <t>Субвенции бюджетам субъектов Российской Федерации на оплату жилищно-коммунальных услуг отдельным категориям граждан</t>
  </si>
  <si>
    <t xml:space="preserve">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</si>
  <si>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</si>
  <si>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Межбюджетные трансферты, передаваемые бюджетам субъектов Российской Федерации на финансовое обеспечение дорожной деятельности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</si>
  <si>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</si>
  <si>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</si>
  <si>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</si>
  <si>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</si>
  <si>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</si>
  <si>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</si>
  <si>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</si>
  <si>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 xml:space="preserve">Межбюджетные трансферты, передаваемые бюджетам субъектов Российской Федерации на реализацию мероприятий по содействию развития инфраструктуры субъектов Российской Федерации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</si>
  <si>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</si>
  <si>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</si>
  <si>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</si>
  <si>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</si>
  <si>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</si>
  <si>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 xml:space="preserve">Субсидии бюджетам субъектов Российской Федерации на поддержку региональных проектов в сфере информационных технологий </t>
  </si>
  <si>
    <t>Субсидии бюджетам субъектов Российской Федерации на реализацию федеральных целевых программ</t>
  </si>
  <si>
    <t xml:space="preserve">Субсидии бюджетам субъектов Российской Федерации на реализацию дополнительных мероприятий в сфере занятости населения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</si>
</sst>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105</v>
      </c>
      <c r="G1" s="32" t="str">
        <f>TEXT(F1,"[$-FC19]ДД ММММ")</f>
        <v>21 декабря</v>
      </c>
      <c r="H1" s="32" t="str">
        <f>TEXT(F1,"[$-FC19]ДД.ММ.ГГГ \г")</f>
        <v>21.12.2018 г</v>
      </c>
    </row>
    <row r="2" spans="1:9" ht="15.6" x14ac:dyDescent="0.3">
      <c r="A2" s="45" t="str">
        <f>CONCATENATE("с ",G1," по ",G2,"ода")</f>
        <v>с 21 декабря по 29 декабря 2018 года</v>
      </c>
      <c r="B2" s="45"/>
      <c r="C2" s="45"/>
      <c r="D2" s="45"/>
      <c r="E2" s="45"/>
      <c r="F2" s="31" t="s">
        <v>63</v>
      </c>
      <c r="G2" s="32" t="str">
        <f>TEXT(F2,"[$-FC19]ДД ММММ ГГГ \г")</f>
        <v>29 декабря 2018 г</v>
      </c>
      <c r="H2" s="32" t="str">
        <f>TEXT(F2,"[$-FC19]ДД.ММ.ГГГ \г")</f>
        <v>29.12.2018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21.12.2018 г.</v>
      </c>
      <c r="B5" s="47"/>
      <c r="C5" s="47"/>
      <c r="D5" s="48"/>
      <c r="E5" s="8">
        <v>1580541.3</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E48-E9</f>
        <v>2264029.4039000003</v>
      </c>
    </row>
    <row r="9" spans="1:9" x14ac:dyDescent="0.3">
      <c r="A9" s="57" t="s">
        <v>4</v>
      </c>
      <c r="B9" s="56"/>
      <c r="C9" s="56"/>
      <c r="D9" s="56"/>
      <c r="E9" s="14">
        <f>SUM(E10:E47)</f>
        <v>2457882.8999999994</v>
      </c>
    </row>
    <row r="10" spans="1:9" ht="28.2" customHeight="1" x14ac:dyDescent="0.3">
      <c r="A10" s="57" t="s">
        <v>106</v>
      </c>
      <c r="B10" s="56"/>
      <c r="C10" s="56"/>
      <c r="D10" s="56"/>
      <c r="E10" s="14">
        <f>648</f>
        <v>648</v>
      </c>
    </row>
    <row r="11" spans="1:9" ht="29.4" customHeight="1" x14ac:dyDescent="0.3">
      <c r="A11" s="57" t="s">
        <v>107</v>
      </c>
      <c r="B11" s="56"/>
      <c r="C11" s="56"/>
      <c r="D11" s="56"/>
      <c r="E11" s="14">
        <f>17874.5+1834.5+1470.1+1415.6+849.6+82.7+97.3+216.2+1696.7+157.2</f>
        <v>25694.399999999998</v>
      </c>
    </row>
    <row r="12" spans="1:9" x14ac:dyDescent="0.3">
      <c r="A12" s="57" t="s">
        <v>108</v>
      </c>
      <c r="B12" s="56"/>
      <c r="C12" s="56"/>
      <c r="D12" s="56"/>
      <c r="E12" s="14">
        <f>22.6+47.6+495.2+364.7</f>
        <v>930.09999999999991</v>
      </c>
    </row>
    <row r="13" spans="1:9" ht="29.4" customHeight="1" x14ac:dyDescent="0.3">
      <c r="A13" s="57" t="s">
        <v>109</v>
      </c>
      <c r="B13" s="56"/>
      <c r="C13" s="56"/>
      <c r="D13" s="56"/>
      <c r="E13" s="14">
        <f>46460.3+25</f>
        <v>46485.3</v>
      </c>
    </row>
    <row r="14" spans="1:9" ht="25.2" customHeight="1" x14ac:dyDescent="0.3">
      <c r="A14" s="57" t="s">
        <v>110</v>
      </c>
      <c r="B14" s="56"/>
      <c r="C14" s="56"/>
      <c r="D14" s="56"/>
      <c r="E14" s="14">
        <f>275.1+298.7+1897.4+6899.9+266.4+2.8</f>
        <v>9640.2999999999975</v>
      </c>
    </row>
    <row r="15" spans="1:9" ht="42" customHeight="1" x14ac:dyDescent="0.3">
      <c r="A15" s="57" t="s">
        <v>111</v>
      </c>
      <c r="B15" s="56"/>
      <c r="C15" s="56"/>
      <c r="D15" s="56"/>
      <c r="E15" s="14">
        <f>24515.7</f>
        <v>24515.7</v>
      </c>
    </row>
    <row r="16" spans="1:9" ht="30" customHeight="1" x14ac:dyDescent="0.3">
      <c r="A16" s="57" t="s">
        <v>112</v>
      </c>
      <c r="B16" s="56"/>
      <c r="C16" s="56"/>
      <c r="D16" s="56"/>
      <c r="E16" s="14">
        <f>9214+8104.2+195.6</f>
        <v>17513.8</v>
      </c>
    </row>
    <row r="17" spans="1:5" ht="28.8" customHeight="1" x14ac:dyDescent="0.3">
      <c r="A17" s="57" t="s">
        <v>113</v>
      </c>
      <c r="B17" s="56"/>
      <c r="C17" s="56"/>
      <c r="D17" s="56"/>
      <c r="E17" s="14">
        <f>18.3+9.2</f>
        <v>27.5</v>
      </c>
    </row>
    <row r="18" spans="1:5" ht="43.2" customHeight="1" x14ac:dyDescent="0.3">
      <c r="A18" s="57" t="s">
        <v>114</v>
      </c>
      <c r="B18" s="56"/>
      <c r="C18" s="56"/>
      <c r="D18" s="56"/>
      <c r="E18" s="14">
        <f>526.4+53.6+167.7</f>
        <v>747.7</v>
      </c>
    </row>
    <row r="19" spans="1:5" ht="28.8" customHeight="1" x14ac:dyDescent="0.3">
      <c r="A19" s="57" t="s">
        <v>115</v>
      </c>
      <c r="B19" s="56"/>
      <c r="C19" s="56"/>
      <c r="D19" s="56"/>
      <c r="E19" s="14">
        <f>126.7+5009.5+2112.5+63.4</f>
        <v>7312.0999999999995</v>
      </c>
    </row>
    <row r="20" spans="1:5" ht="29.4" customHeight="1" x14ac:dyDescent="0.3">
      <c r="A20" s="57" t="s">
        <v>116</v>
      </c>
      <c r="B20" s="56"/>
      <c r="C20" s="56"/>
      <c r="D20" s="56"/>
      <c r="E20" s="14">
        <f>3477.1+279.9</f>
        <v>3757</v>
      </c>
    </row>
    <row r="21" spans="1:5" ht="30" customHeight="1" x14ac:dyDescent="0.3">
      <c r="A21" s="57" t="s">
        <v>117</v>
      </c>
      <c r="B21" s="56"/>
      <c r="C21" s="56"/>
      <c r="D21" s="56"/>
      <c r="E21" s="14">
        <f>43.3+114.9+611.4+3626.2+492.8+9.5</f>
        <v>4898.0999999999995</v>
      </c>
    </row>
    <row r="22" spans="1:5" ht="43.2" customHeight="1" x14ac:dyDescent="0.3">
      <c r="A22" s="57" t="s">
        <v>118</v>
      </c>
      <c r="B22" s="56"/>
      <c r="C22" s="56"/>
      <c r="D22" s="56"/>
      <c r="E22" s="14">
        <f>52.3+84.6</f>
        <v>136.89999999999998</v>
      </c>
    </row>
    <row r="23" spans="1:5" ht="59.4" customHeight="1" x14ac:dyDescent="0.3">
      <c r="A23" s="57" t="s">
        <v>119</v>
      </c>
      <c r="B23" s="56"/>
      <c r="C23" s="56"/>
      <c r="D23" s="56"/>
      <c r="E23" s="14">
        <f>11519+72.6+212.9+1835.2</f>
        <v>13639.7</v>
      </c>
    </row>
    <row r="24" spans="1:5" ht="71.400000000000006" customHeight="1" x14ac:dyDescent="0.3">
      <c r="A24" s="57" t="s">
        <v>120</v>
      </c>
      <c r="B24" s="56"/>
      <c r="C24" s="56"/>
      <c r="D24" s="56"/>
      <c r="E24" s="14">
        <f>-5-5.1-2.5</f>
        <v>-12.6</v>
      </c>
    </row>
    <row r="25" spans="1:5" ht="28.8" customHeight="1" x14ac:dyDescent="0.3">
      <c r="A25" s="57" t="s">
        <v>121</v>
      </c>
      <c r="B25" s="56"/>
      <c r="C25" s="56"/>
      <c r="D25" s="56"/>
      <c r="E25" s="14">
        <f>97.9+509.9+986.1+224.4</f>
        <v>1818.3000000000002</v>
      </c>
    </row>
    <row r="26" spans="1:5" x14ac:dyDescent="0.3">
      <c r="A26" s="57" t="s">
        <v>122</v>
      </c>
      <c r="B26" s="56"/>
      <c r="C26" s="56"/>
      <c r="D26" s="56"/>
      <c r="E26" s="14">
        <f>914502.6</f>
        <v>914502.6</v>
      </c>
    </row>
    <row r="27" spans="1:5" ht="27" customHeight="1" x14ac:dyDescent="0.3">
      <c r="A27" s="57" t="s">
        <v>123</v>
      </c>
      <c r="B27" s="56"/>
      <c r="C27" s="56"/>
      <c r="D27" s="56"/>
      <c r="E27" s="14">
        <f>2927.3+207.9</f>
        <v>3135.2000000000003</v>
      </c>
    </row>
    <row r="28" spans="1:5" ht="27.6" customHeight="1" x14ac:dyDescent="0.3">
      <c r="A28" s="57" t="s">
        <v>124</v>
      </c>
      <c r="B28" s="56"/>
      <c r="C28" s="56"/>
      <c r="D28" s="56"/>
      <c r="E28" s="14">
        <f>-25.2-20.2-1-0.7-2.4</f>
        <v>-49.5</v>
      </c>
    </row>
    <row r="29" spans="1:5" ht="28.2" customHeight="1" x14ac:dyDescent="0.3">
      <c r="A29" s="57" t="s">
        <v>134</v>
      </c>
      <c r="B29" s="56"/>
      <c r="C29" s="56"/>
      <c r="D29" s="56"/>
      <c r="E29" s="14">
        <f>215.5</f>
        <v>215.5</v>
      </c>
    </row>
    <row r="30" spans="1:5" ht="27" customHeight="1" x14ac:dyDescent="0.3">
      <c r="A30" s="57" t="s">
        <v>125</v>
      </c>
      <c r="B30" s="56"/>
      <c r="C30" s="56"/>
      <c r="D30" s="56"/>
      <c r="E30" s="14">
        <f>-18.7-519.4-0.5-9.1</f>
        <v>-547.70000000000005</v>
      </c>
    </row>
    <row r="31" spans="1:5" ht="27" customHeight="1" x14ac:dyDescent="0.3">
      <c r="A31" s="57" t="s">
        <v>126</v>
      </c>
      <c r="B31" s="56"/>
      <c r="C31" s="56"/>
      <c r="D31" s="56"/>
      <c r="E31" s="14">
        <f>1300000</f>
        <v>1300000</v>
      </c>
    </row>
    <row r="32" spans="1:5" ht="28.2" customHeight="1" x14ac:dyDescent="0.3">
      <c r="A32" s="57" t="s">
        <v>127</v>
      </c>
      <c r="B32" s="56"/>
      <c r="C32" s="56"/>
      <c r="D32" s="56"/>
      <c r="E32" s="14">
        <f>30387.6+7750</f>
        <v>38137.599999999999</v>
      </c>
    </row>
    <row r="33" spans="1:5" ht="30.6" customHeight="1" x14ac:dyDescent="0.3">
      <c r="A33" s="57" t="s">
        <v>128</v>
      </c>
      <c r="B33" s="56"/>
      <c r="C33" s="56"/>
      <c r="D33" s="56"/>
      <c r="E33" s="14">
        <f>6969.6+354.8+3689.8+1456.6+7.1</f>
        <v>12477.900000000001</v>
      </c>
    </row>
    <row r="34" spans="1:5" ht="28.8" customHeight="1" x14ac:dyDescent="0.3">
      <c r="A34" s="57" t="s">
        <v>129</v>
      </c>
      <c r="B34" s="56"/>
      <c r="C34" s="56"/>
      <c r="D34" s="56"/>
      <c r="E34" s="14">
        <f>183.4+309.4</f>
        <v>492.79999999999995</v>
      </c>
    </row>
    <row r="35" spans="1:5" ht="28.2" customHeight="1" x14ac:dyDescent="0.3">
      <c r="A35" s="57" t="s">
        <v>130</v>
      </c>
      <c r="B35" s="56"/>
      <c r="C35" s="56"/>
      <c r="D35" s="56"/>
      <c r="E35" s="14">
        <f>3165.2</f>
        <v>3165.2</v>
      </c>
    </row>
    <row r="36" spans="1:5" ht="30" customHeight="1" x14ac:dyDescent="0.3">
      <c r="A36" s="57" t="s">
        <v>131</v>
      </c>
      <c r="B36" s="56"/>
      <c r="C36" s="56"/>
      <c r="D36" s="56"/>
      <c r="E36" s="14">
        <f>2397.1</f>
        <v>2397.1</v>
      </c>
    </row>
    <row r="37" spans="1:5" ht="28.8" customHeight="1" x14ac:dyDescent="0.3">
      <c r="A37" s="57" t="s">
        <v>132</v>
      </c>
      <c r="B37" s="56"/>
      <c r="C37" s="56"/>
      <c r="D37" s="56"/>
      <c r="E37" s="14">
        <f>5.8</f>
        <v>5.8</v>
      </c>
    </row>
    <row r="38" spans="1:5" ht="43.2" customHeight="1" x14ac:dyDescent="0.3">
      <c r="A38" s="57" t="s">
        <v>133</v>
      </c>
      <c r="B38" s="56"/>
      <c r="C38" s="56"/>
      <c r="D38" s="56"/>
      <c r="E38" s="14">
        <f>-9.2</f>
        <v>-9.1999999999999993</v>
      </c>
    </row>
    <row r="39" spans="1:5" ht="27.6" customHeight="1" x14ac:dyDescent="0.3">
      <c r="A39" s="57" t="s">
        <v>135</v>
      </c>
      <c r="B39" s="56"/>
      <c r="C39" s="56"/>
      <c r="D39" s="56"/>
      <c r="E39" s="14">
        <f>1760.7</f>
        <v>1760.7</v>
      </c>
    </row>
    <row r="40" spans="1:5" ht="39.6" customHeight="1" x14ac:dyDescent="0.3">
      <c r="A40" s="57" t="s">
        <v>136</v>
      </c>
      <c r="B40" s="56"/>
      <c r="C40" s="56"/>
      <c r="D40" s="56"/>
      <c r="E40" s="14">
        <f>21438.3</f>
        <v>21438.3</v>
      </c>
    </row>
    <row r="41" spans="1:5" ht="32.4" customHeight="1" x14ac:dyDescent="0.3">
      <c r="A41" s="57" t="s">
        <v>137</v>
      </c>
      <c r="B41" s="56"/>
      <c r="C41" s="56"/>
      <c r="D41" s="56"/>
      <c r="E41" s="14">
        <f>469.1</f>
        <v>469.1</v>
      </c>
    </row>
    <row r="42" spans="1:5" ht="28.2" customHeight="1" x14ac:dyDescent="0.3">
      <c r="A42" s="57" t="s">
        <v>138</v>
      </c>
      <c r="B42" s="56"/>
      <c r="C42" s="56"/>
      <c r="D42" s="56"/>
      <c r="E42" s="14">
        <f>3.4</f>
        <v>3.4</v>
      </c>
    </row>
    <row r="43" spans="1:5" ht="28.2" customHeight="1" x14ac:dyDescent="0.3">
      <c r="A43" s="57" t="s">
        <v>139</v>
      </c>
      <c r="B43" s="56"/>
      <c r="C43" s="56"/>
      <c r="D43" s="56"/>
      <c r="E43" s="14">
        <f>299.2</f>
        <v>299.2</v>
      </c>
    </row>
    <row r="44" spans="1:5" ht="28.2" customHeight="1" x14ac:dyDescent="0.3">
      <c r="A44" s="57" t="s">
        <v>140</v>
      </c>
      <c r="B44" s="56"/>
      <c r="C44" s="56"/>
      <c r="D44" s="56"/>
      <c r="E44" s="14">
        <f>522.5</f>
        <v>522.5</v>
      </c>
    </row>
    <row r="45" spans="1:5" ht="13.8" customHeight="1" x14ac:dyDescent="0.3">
      <c r="A45" s="57" t="s">
        <v>141</v>
      </c>
      <c r="B45" s="56"/>
      <c r="C45" s="56"/>
      <c r="D45" s="56"/>
      <c r="E45" s="14">
        <f>1569.5</f>
        <v>1569.5</v>
      </c>
    </row>
    <row r="46" spans="1:5" ht="28.2" customHeight="1" x14ac:dyDescent="0.3">
      <c r="A46" s="57" t="s">
        <v>142</v>
      </c>
      <c r="B46" s="56"/>
      <c r="C46" s="56"/>
      <c r="D46" s="56"/>
      <c r="E46" s="14">
        <f>145.3</f>
        <v>145.30000000000001</v>
      </c>
    </row>
    <row r="47" spans="1:5" ht="43.2" customHeight="1" x14ac:dyDescent="0.3">
      <c r="A47" s="57" t="s">
        <v>133</v>
      </c>
      <c r="B47" s="56"/>
      <c r="C47" s="56"/>
      <c r="D47" s="56"/>
      <c r="E47" s="14">
        <f>-0.7</f>
        <v>-0.7</v>
      </c>
    </row>
    <row r="48" spans="1:5" x14ac:dyDescent="0.3">
      <c r="A48" s="49" t="s">
        <v>5</v>
      </c>
      <c r="B48" s="50"/>
      <c r="C48" s="50"/>
      <c r="D48" s="50"/>
      <c r="E48" s="13">
        <f>'Муниципальные районы'!B38-Учреждения!E5+'Муниципальные районы'!B37</f>
        <v>4721912.3038999997</v>
      </c>
    </row>
    <row r="49" spans="1:5" x14ac:dyDescent="0.3">
      <c r="A49" s="15"/>
      <c r="B49" s="16"/>
      <c r="C49" s="16"/>
      <c r="D49" s="6"/>
      <c r="E49" s="17"/>
    </row>
    <row r="50" spans="1:5" x14ac:dyDescent="0.3">
      <c r="A50" s="51" t="s">
        <v>14</v>
      </c>
      <c r="B50" s="53" t="s">
        <v>6</v>
      </c>
      <c r="C50" s="54" t="s">
        <v>7</v>
      </c>
      <c r="D50" s="54"/>
      <c r="E50" s="54"/>
    </row>
    <row r="51" spans="1:5" ht="82.8" x14ac:dyDescent="0.3">
      <c r="A51" s="52"/>
      <c r="B51" s="53"/>
      <c r="C51" s="18" t="s">
        <v>8</v>
      </c>
      <c r="D51" s="18" t="s">
        <v>9</v>
      </c>
      <c r="E51" s="18" t="s">
        <v>10</v>
      </c>
    </row>
    <row r="52" spans="1:5" x14ac:dyDescent="0.3">
      <c r="A52" s="21" t="s">
        <v>64</v>
      </c>
      <c r="B52" s="19">
        <v>3858.46191</v>
      </c>
      <c r="C52" s="19">
        <v>368.06738000000001</v>
      </c>
      <c r="D52" s="19">
        <v>-93.799409999999995</v>
      </c>
      <c r="E52" s="19"/>
    </row>
    <row r="53" spans="1:5" x14ac:dyDescent="0.3">
      <c r="A53" s="21" t="s">
        <v>65</v>
      </c>
      <c r="B53" s="19">
        <v>1798.5710899999999</v>
      </c>
      <c r="C53" s="19">
        <v>1305.46478</v>
      </c>
      <c r="D53" s="19">
        <v>727.51214000000004</v>
      </c>
      <c r="E53" s="19"/>
    </row>
    <row r="54" spans="1:5" x14ac:dyDescent="0.3">
      <c r="A54" s="21" t="s">
        <v>66</v>
      </c>
      <c r="B54" s="19">
        <v>2167.5988600000001</v>
      </c>
      <c r="C54" s="19">
        <v>1875.6760300000001</v>
      </c>
      <c r="D54" s="19">
        <v>291.92282999999998</v>
      </c>
      <c r="E54" s="19"/>
    </row>
    <row r="55" spans="1:5" x14ac:dyDescent="0.3">
      <c r="A55" s="21" t="s">
        <v>67</v>
      </c>
      <c r="B55" s="19">
        <v>8523.0708900000009</v>
      </c>
      <c r="C55" s="19">
        <v>3257.5806600000001</v>
      </c>
      <c r="D55" s="19">
        <v>2295.7026500000002</v>
      </c>
      <c r="E55" s="19">
        <v>-6.9999999999999999E-4</v>
      </c>
    </row>
    <row r="56" spans="1:5" ht="27.6" x14ac:dyDescent="0.3">
      <c r="A56" s="21" t="s">
        <v>68</v>
      </c>
      <c r="B56" s="19">
        <v>1409.3924400000001</v>
      </c>
      <c r="C56" s="19">
        <v>-371.68083000000001</v>
      </c>
      <c r="D56" s="19">
        <v>-130.75301999999999</v>
      </c>
      <c r="E56" s="19"/>
    </row>
    <row r="57" spans="1:5" x14ac:dyDescent="0.3">
      <c r="A57" s="21" t="s">
        <v>69</v>
      </c>
      <c r="B57" s="19">
        <v>7195.5639199999996</v>
      </c>
      <c r="C57" s="19">
        <v>-342.49241999999998</v>
      </c>
      <c r="D57" s="19">
        <v>192.76240999999999</v>
      </c>
      <c r="E57" s="19"/>
    </row>
    <row r="58" spans="1:5" x14ac:dyDescent="0.3">
      <c r="A58" s="21" t="s">
        <v>70</v>
      </c>
      <c r="B58" s="19">
        <v>9.4194800000000001</v>
      </c>
      <c r="C58" s="19">
        <v>-111.76389</v>
      </c>
      <c r="D58" s="19">
        <v>56.169710000000002</v>
      </c>
      <c r="E58" s="19"/>
    </row>
    <row r="59" spans="1:5" ht="27.6" x14ac:dyDescent="0.3">
      <c r="A59" s="21" t="s">
        <v>71</v>
      </c>
      <c r="B59" s="19">
        <v>583613.67177000002</v>
      </c>
      <c r="C59" s="19">
        <v>-158.35375999999999</v>
      </c>
      <c r="D59" s="19">
        <v>-24.35031</v>
      </c>
      <c r="E59" s="19"/>
    </row>
    <row r="60" spans="1:5" x14ac:dyDescent="0.3">
      <c r="A60" s="21" t="s">
        <v>72</v>
      </c>
      <c r="B60" s="19">
        <v>16294.61499</v>
      </c>
      <c r="C60" s="19">
        <v>2433.3873100000001</v>
      </c>
      <c r="D60" s="19">
        <v>71.113879999999995</v>
      </c>
      <c r="E60" s="19"/>
    </row>
    <row r="61" spans="1:5" x14ac:dyDescent="0.3">
      <c r="A61" s="21" t="s">
        <v>73</v>
      </c>
      <c r="B61" s="19">
        <v>114984.53885</v>
      </c>
      <c r="C61" s="19">
        <v>-814.94586000000004</v>
      </c>
      <c r="D61" s="19">
        <v>-195.69126</v>
      </c>
      <c r="E61" s="19"/>
    </row>
    <row r="62" spans="1:5" x14ac:dyDescent="0.3">
      <c r="A62" s="21" t="s">
        <v>74</v>
      </c>
      <c r="B62" s="19">
        <v>35496.490059999996</v>
      </c>
      <c r="C62" s="19">
        <v>-2.7256800000000001</v>
      </c>
      <c r="D62" s="19">
        <v>-54.739469999999997</v>
      </c>
      <c r="E62" s="19">
        <v>122.89897999999999</v>
      </c>
    </row>
    <row r="63" spans="1:5" x14ac:dyDescent="0.3">
      <c r="A63" s="21" t="s">
        <v>75</v>
      </c>
      <c r="B63" s="19">
        <v>65103.086089999997</v>
      </c>
      <c r="C63" s="19">
        <v>2849.7436400000001</v>
      </c>
      <c r="D63" s="19">
        <v>20.802250000000001</v>
      </c>
      <c r="E63" s="19">
        <v>-641.86656000000005</v>
      </c>
    </row>
    <row r="64" spans="1:5" x14ac:dyDescent="0.3">
      <c r="A64" s="21" t="s">
        <v>76</v>
      </c>
      <c r="B64" s="19">
        <v>30938.19945</v>
      </c>
      <c r="C64" s="19">
        <v>-77.831810000000004</v>
      </c>
      <c r="D64" s="19">
        <v>239.09401</v>
      </c>
      <c r="E64" s="19">
        <v>20241.294409999999</v>
      </c>
    </row>
    <row r="65" spans="1:5" x14ac:dyDescent="0.3">
      <c r="A65" s="21" t="s">
        <v>77</v>
      </c>
      <c r="B65" s="19">
        <v>-853.82947999999999</v>
      </c>
      <c r="C65" s="19">
        <v>-611.87559999999996</v>
      </c>
      <c r="D65" s="19">
        <v>-241.95388</v>
      </c>
      <c r="E65" s="19"/>
    </row>
    <row r="66" spans="1:5" ht="27.6" x14ac:dyDescent="0.3">
      <c r="A66" s="21" t="s">
        <v>78</v>
      </c>
      <c r="B66" s="19">
        <v>77297.448059999995</v>
      </c>
      <c r="C66" s="19">
        <v>31372.692299999999</v>
      </c>
      <c r="D66" s="19">
        <v>12923.118930000001</v>
      </c>
      <c r="E66" s="19"/>
    </row>
    <row r="67" spans="1:5" x14ac:dyDescent="0.3">
      <c r="A67" s="21" t="s">
        <v>79</v>
      </c>
      <c r="B67" s="19">
        <v>-0.40378999999999998</v>
      </c>
      <c r="C67" s="19">
        <v>-11.2262</v>
      </c>
      <c r="D67" s="19">
        <v>-30.988499999999998</v>
      </c>
      <c r="E67" s="19"/>
    </row>
    <row r="68" spans="1:5" x14ac:dyDescent="0.3">
      <c r="A68" s="21" t="s">
        <v>80</v>
      </c>
      <c r="B68" s="19">
        <v>24600.292389999999</v>
      </c>
      <c r="C68" s="19">
        <v>1891.9676099999999</v>
      </c>
      <c r="D68" s="19">
        <v>105.55513999999999</v>
      </c>
      <c r="E68" s="19">
        <v>119.93425000000001</v>
      </c>
    </row>
    <row r="69" spans="1:5" x14ac:dyDescent="0.3">
      <c r="A69" s="21" t="s">
        <v>81</v>
      </c>
      <c r="B69" s="19">
        <v>2502.5542500000001</v>
      </c>
      <c r="C69" s="19">
        <v>1087.89192</v>
      </c>
      <c r="D69" s="19">
        <v>374.34699999999998</v>
      </c>
      <c r="E69" s="19"/>
    </row>
    <row r="70" spans="1:5" x14ac:dyDescent="0.3">
      <c r="A70" s="21" t="s">
        <v>82</v>
      </c>
      <c r="B70" s="19">
        <v>4268.2565999999997</v>
      </c>
      <c r="C70" s="19">
        <v>2940.0507200000002</v>
      </c>
      <c r="D70" s="19">
        <v>1103.63356</v>
      </c>
      <c r="E70" s="19"/>
    </row>
    <row r="71" spans="1:5" ht="27.6" x14ac:dyDescent="0.3">
      <c r="A71" s="21" t="s">
        <v>83</v>
      </c>
      <c r="B71" s="19">
        <v>126.41982</v>
      </c>
      <c r="C71" s="19">
        <v>2150.54133</v>
      </c>
      <c r="D71" s="19">
        <v>618.17755</v>
      </c>
      <c r="E71" s="19">
        <v>1371.52081</v>
      </c>
    </row>
    <row r="72" spans="1:5" x14ac:dyDescent="0.3">
      <c r="A72" s="21" t="s">
        <v>84</v>
      </c>
      <c r="B72" s="19">
        <v>246.44291999999999</v>
      </c>
      <c r="C72" s="19">
        <v>200.60245</v>
      </c>
      <c r="D72" s="19">
        <v>45.166150000000002</v>
      </c>
      <c r="E72" s="19"/>
    </row>
    <row r="73" spans="1:5" x14ac:dyDescent="0.3">
      <c r="A73" s="21" t="s">
        <v>85</v>
      </c>
      <c r="B73" s="19">
        <v>1374609.23156</v>
      </c>
      <c r="C73" s="19">
        <v>953.97753999999998</v>
      </c>
      <c r="D73" s="19">
        <v>291.49484999999999</v>
      </c>
      <c r="E73" s="19"/>
    </row>
    <row r="74" spans="1:5" x14ac:dyDescent="0.3">
      <c r="A74" s="21" t="s">
        <v>86</v>
      </c>
      <c r="B74" s="19">
        <v>-1864.37266</v>
      </c>
      <c r="C74" s="19">
        <v>-948.08609999999999</v>
      </c>
      <c r="D74" s="19">
        <v>-348.81761</v>
      </c>
      <c r="E74" s="19">
        <v>-3.2000000000000003E-4</v>
      </c>
    </row>
    <row r="75" spans="1:5" x14ac:dyDescent="0.3">
      <c r="A75" s="21" t="s">
        <v>87</v>
      </c>
      <c r="B75" s="19">
        <v>-261.07008999999999</v>
      </c>
      <c r="C75" s="19">
        <v>-256.52800000000002</v>
      </c>
      <c r="D75" s="19">
        <v>-1.96509</v>
      </c>
      <c r="E75" s="19"/>
    </row>
    <row r="76" spans="1:5" x14ac:dyDescent="0.3">
      <c r="A76" s="21" t="s">
        <v>88</v>
      </c>
      <c r="B76" s="19">
        <v>-127.96904000000001</v>
      </c>
      <c r="C76" s="19">
        <v>-43.494889999999998</v>
      </c>
      <c r="D76" s="19">
        <v>-70.040329999999997</v>
      </c>
      <c r="E76" s="19"/>
    </row>
    <row r="77" spans="1:5" x14ac:dyDescent="0.3">
      <c r="A77" s="21" t="s">
        <v>89</v>
      </c>
      <c r="B77" s="19">
        <v>-548.00269000000003</v>
      </c>
      <c r="C77" s="19">
        <v>-364.76880999999997</v>
      </c>
      <c r="D77" s="19">
        <v>-233.25577999999999</v>
      </c>
      <c r="E77" s="19"/>
    </row>
    <row r="78" spans="1:5" x14ac:dyDescent="0.3">
      <c r="A78" s="21" t="s">
        <v>90</v>
      </c>
      <c r="B78" s="19">
        <v>1142.58764</v>
      </c>
      <c r="C78" s="19">
        <v>732.07299999999998</v>
      </c>
      <c r="D78" s="19">
        <v>264.41322000000002</v>
      </c>
      <c r="E78" s="19"/>
    </row>
    <row r="79" spans="1:5" x14ac:dyDescent="0.3">
      <c r="A79" s="21" t="s">
        <v>91</v>
      </c>
      <c r="B79" s="19">
        <v>489.82465000000002</v>
      </c>
      <c r="C79" s="19">
        <v>368.01443999999998</v>
      </c>
      <c r="D79" s="19">
        <v>11.18726</v>
      </c>
      <c r="E79" s="19"/>
    </row>
    <row r="80" spans="1:5" x14ac:dyDescent="0.3">
      <c r="A80" s="21" t="s">
        <v>92</v>
      </c>
      <c r="B80" s="19">
        <v>981087.48912000004</v>
      </c>
      <c r="C80" s="19">
        <v>-720.37550999999996</v>
      </c>
      <c r="D80" s="19">
        <v>-544.27409</v>
      </c>
      <c r="E80" s="19">
        <v>-63.495800000000003</v>
      </c>
    </row>
    <row r="81" spans="1:5" ht="27.6" x14ac:dyDescent="0.3">
      <c r="A81" s="21" t="s">
        <v>93</v>
      </c>
      <c r="B81" s="19">
        <v>381.68049999999999</v>
      </c>
      <c r="C81" s="19">
        <v>307.25457999999998</v>
      </c>
      <c r="D81" s="19">
        <v>69.496979999999994</v>
      </c>
      <c r="E81" s="19"/>
    </row>
    <row r="82" spans="1:5" x14ac:dyDescent="0.3">
      <c r="A82" s="21" t="s">
        <v>94</v>
      </c>
      <c r="B82" s="19">
        <v>1610.0158899999999</v>
      </c>
      <c r="C82" s="19">
        <v>436.14168999999998</v>
      </c>
      <c r="D82" s="19">
        <v>338.15652999999998</v>
      </c>
      <c r="E82" s="19">
        <v>-0.746</v>
      </c>
    </row>
    <row r="83" spans="1:5" x14ac:dyDescent="0.3">
      <c r="A83" s="21" t="s">
        <v>95</v>
      </c>
      <c r="B83" s="19">
        <v>65788.814289999995</v>
      </c>
      <c r="C83" s="19">
        <v>-18.444939999999999</v>
      </c>
      <c r="D83" s="19"/>
      <c r="E83" s="19">
        <v>-112.114</v>
      </c>
    </row>
    <row r="84" spans="1:5" x14ac:dyDescent="0.3">
      <c r="A84" s="21" t="s">
        <v>96</v>
      </c>
      <c r="B84" s="19">
        <v>-1404.1147800000001</v>
      </c>
      <c r="C84" s="19">
        <v>460.26983999999999</v>
      </c>
      <c r="D84" s="19">
        <v>-152.0575</v>
      </c>
      <c r="E84" s="19">
        <v>-143.35656</v>
      </c>
    </row>
    <row r="85" spans="1:5" x14ac:dyDescent="0.3">
      <c r="A85" s="21" t="s">
        <v>97</v>
      </c>
      <c r="B85" s="19">
        <v>3921.6373800000001</v>
      </c>
      <c r="C85" s="19">
        <v>828.63273000000004</v>
      </c>
      <c r="D85" s="19">
        <v>-168.39418000000001</v>
      </c>
      <c r="E85" s="19"/>
    </row>
    <row r="86" spans="1:5" x14ac:dyDescent="0.3">
      <c r="A86" s="21" t="s">
        <v>98</v>
      </c>
      <c r="B86" s="19">
        <v>2341.9713200000001</v>
      </c>
      <c r="C86" s="19">
        <v>601.98898999999994</v>
      </c>
      <c r="D86" s="19">
        <v>188.73113000000001</v>
      </c>
      <c r="E86" s="19">
        <v>16.350000000000001</v>
      </c>
    </row>
    <row r="87" spans="1:5" x14ac:dyDescent="0.3">
      <c r="A87" s="21" t="s">
        <v>99</v>
      </c>
      <c r="B87" s="19">
        <v>-177.47744</v>
      </c>
      <c r="C87" s="19">
        <v>-256.20258999999999</v>
      </c>
      <c r="D87" s="19">
        <v>-65.156720000000007</v>
      </c>
      <c r="E87" s="19"/>
    </row>
    <row r="88" spans="1:5" x14ac:dyDescent="0.3">
      <c r="A88" s="21" t="s">
        <v>100</v>
      </c>
      <c r="B88" s="19">
        <v>7776.7352099999998</v>
      </c>
      <c r="C88" s="19">
        <v>-575.43430000000001</v>
      </c>
      <c r="D88" s="19"/>
      <c r="E88" s="19"/>
    </row>
    <row r="89" spans="1:5" x14ac:dyDescent="0.3">
      <c r="A89" s="21" t="s">
        <v>101</v>
      </c>
      <c r="B89" s="19">
        <v>38314.122620000002</v>
      </c>
      <c r="C89" s="19">
        <v>329.04223000000002</v>
      </c>
      <c r="D89" s="19">
        <v>68.289090000000002</v>
      </c>
      <c r="E89" s="19"/>
    </row>
    <row r="90" spans="1:5" x14ac:dyDescent="0.3">
      <c r="A90" s="21" t="s">
        <v>102</v>
      </c>
      <c r="B90" s="19">
        <v>648.10028999999997</v>
      </c>
      <c r="C90" s="19">
        <v>279.58672999999999</v>
      </c>
      <c r="D90" s="19">
        <v>84.408420000000007</v>
      </c>
      <c r="E90" s="19"/>
    </row>
    <row r="91" spans="1:5" x14ac:dyDescent="0.3">
      <c r="A91" s="21" t="s">
        <v>103</v>
      </c>
      <c r="B91" s="19">
        <v>512.07320000000004</v>
      </c>
      <c r="C91" s="19">
        <v>337.19502999999997</v>
      </c>
      <c r="D91" s="19">
        <v>72.512810000000002</v>
      </c>
      <c r="E91" s="19"/>
    </row>
    <row r="92" spans="1:5" x14ac:dyDescent="0.3">
      <c r="A92" s="23" t="s">
        <v>104</v>
      </c>
      <c r="B92" s="20">
        <v>3453821.13754</v>
      </c>
      <c r="C92" s="20">
        <v>51681.61174</v>
      </c>
      <c r="D92" s="20">
        <v>18097.531350000001</v>
      </c>
      <c r="E92" s="20">
        <v>20910.41851</v>
      </c>
    </row>
  </sheetData>
  <mergeCells count="48">
    <mergeCell ref="A46:D46"/>
    <mergeCell ref="A47:D47"/>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8:D48"/>
    <mergeCell ref="A50:A51"/>
    <mergeCell ref="B50:B51"/>
    <mergeCell ref="C50:E50"/>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fitToHeight="3" orientation="portrait" r:id="rId1"/>
  <headerFooter>
    <oddFooter>&amp;C&amp;P</oddFooter>
  </headerFooter>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topLeftCell="A31" zoomScaleNormal="100" zoomScaleSheetLayoutView="100" workbookViewId="0">
      <selection activeCell="B39" sqref="B39"/>
    </sheetView>
  </sheetViews>
  <sheetFormatPr defaultRowHeight="14.4" x14ac:dyDescent="0.3"/>
  <cols>
    <col min="1" max="1" width="38.33203125" customWidth="1"/>
    <col min="2" max="2" width="13.109375" customWidth="1"/>
    <col min="3" max="4" width="13.21875" customWidth="1"/>
    <col min="5" max="5" width="13.109375" customWidth="1"/>
    <col min="6" max="6" width="13.21875" customWidth="1"/>
    <col min="7" max="8" width="13.33203125" customWidth="1"/>
    <col min="9" max="9" width="13.109375" customWidth="1"/>
    <col min="10" max="10" width="12.6640625" customWidth="1"/>
    <col min="11" max="11" width="11" customWidth="1"/>
    <col min="12" max="12" width="12.88671875" customWidth="1"/>
    <col min="13" max="13" width="13.5546875" customWidth="1"/>
    <col min="14" max="14" width="13.44140625" customWidth="1"/>
    <col min="15" max="15" width="13" customWidth="1"/>
    <col min="16" max="16" width="10.6640625" customWidth="1"/>
  </cols>
  <sheetData>
    <row r="1" spans="1:20" s="29" customFormat="1" ht="15.6" x14ac:dyDescent="0.3">
      <c r="A1" s="43" t="s">
        <v>63</v>
      </c>
      <c r="C1" s="30" t="s">
        <v>13</v>
      </c>
    </row>
    <row r="2" spans="1:20" x14ac:dyDescent="0.3">
      <c r="A2" s="38" t="str">
        <f>TEXT(EndData2,"[$-FC19]ДД.ММ.ГГГ")</f>
        <v>29.12.2018</v>
      </c>
      <c r="B2" s="38">
        <f>A2+1</f>
        <v>43464</v>
      </c>
      <c r="C2" s="44" t="str">
        <f>TEXT(B2,"[$-FC19]ДД.ММ.ГГГ")</f>
        <v>30.12.2018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-3434.2262700000001</v>
      </c>
      <c r="C4" s="40">
        <v>9950</v>
      </c>
      <c r="D4" s="40">
        <v>2800</v>
      </c>
      <c r="E4" s="40"/>
      <c r="F4" s="40">
        <v>8000</v>
      </c>
      <c r="G4" s="40"/>
      <c r="H4" s="40">
        <v>8650</v>
      </c>
      <c r="I4" s="40"/>
      <c r="J4" s="40"/>
      <c r="K4" s="40">
        <v>10710</v>
      </c>
      <c r="L4" s="40"/>
      <c r="M4" s="40">
        <v>-117.28272</v>
      </c>
      <c r="N4" s="40">
        <v>7652.72</v>
      </c>
      <c r="O4" s="40"/>
      <c r="P4" s="26">
        <v>44211.211009999999</v>
      </c>
      <c r="Q4" s="27"/>
      <c r="R4" s="27"/>
      <c r="S4" s="27"/>
      <c r="T4" s="27"/>
    </row>
    <row r="5" spans="1:20" ht="66.599999999999994" x14ac:dyDescent="0.3">
      <c r="A5" s="25" t="s">
        <v>32</v>
      </c>
      <c r="B5" s="40"/>
      <c r="C5" s="40">
        <v>49900</v>
      </c>
      <c r="D5" s="40"/>
      <c r="E5" s="40"/>
      <c r="F5" s="40"/>
      <c r="G5" s="40"/>
      <c r="H5" s="40">
        <v>1199.4000000000001</v>
      </c>
      <c r="I5" s="40"/>
      <c r="J5" s="40">
        <v>6733.18</v>
      </c>
      <c r="K5" s="40"/>
      <c r="L5" s="40"/>
      <c r="M5" s="40"/>
      <c r="N5" s="40"/>
      <c r="O5" s="40"/>
      <c r="P5" s="26">
        <v>57832.58</v>
      </c>
      <c r="Q5" s="27"/>
      <c r="R5" s="27"/>
      <c r="S5" s="27"/>
      <c r="T5" s="27"/>
    </row>
    <row r="6" spans="1:20" ht="106.2" x14ac:dyDescent="0.3">
      <c r="A6" s="25" t="s">
        <v>33</v>
      </c>
      <c r="B6" s="40">
        <v>1980.10106</v>
      </c>
      <c r="C6" s="40">
        <v>-201.66704999999999</v>
      </c>
      <c r="D6" s="40"/>
      <c r="E6" s="40">
        <v>1210.33951</v>
      </c>
      <c r="F6" s="40">
        <v>-366.13461999999998</v>
      </c>
      <c r="G6" s="40"/>
      <c r="H6" s="40"/>
      <c r="I6" s="40"/>
      <c r="J6" s="40">
        <v>-6.0794600000000001</v>
      </c>
      <c r="K6" s="40">
        <v>-2769.5126500000001</v>
      </c>
      <c r="L6" s="40">
        <v>-211.24055999999999</v>
      </c>
      <c r="M6" s="40"/>
      <c r="N6" s="40"/>
      <c r="O6" s="40"/>
      <c r="P6" s="26">
        <v>-364.19376999999997</v>
      </c>
      <c r="Q6" s="27"/>
      <c r="R6" s="27"/>
      <c r="S6" s="27"/>
      <c r="T6" s="27"/>
    </row>
    <row r="7" spans="1:20" ht="40.200000000000003" x14ac:dyDescent="0.3">
      <c r="A7" s="25" t="s">
        <v>34</v>
      </c>
      <c r="B7" s="40"/>
      <c r="C7" s="40"/>
      <c r="D7" s="40">
        <v>23.31767</v>
      </c>
      <c r="E7" s="40"/>
      <c r="F7" s="40"/>
      <c r="G7" s="40"/>
      <c r="H7" s="40"/>
      <c r="I7" s="40"/>
      <c r="J7" s="40"/>
      <c r="K7" s="40"/>
      <c r="L7" s="40"/>
      <c r="M7" s="40"/>
      <c r="N7" s="40"/>
      <c r="O7" s="40"/>
      <c r="P7" s="26">
        <v>23.31767</v>
      </c>
      <c r="Q7" s="27"/>
      <c r="R7" s="27"/>
      <c r="S7" s="27"/>
      <c r="T7" s="27"/>
    </row>
    <row r="8" spans="1:20" ht="79.8" x14ac:dyDescent="0.3">
      <c r="A8" s="25" t="s">
        <v>35</v>
      </c>
      <c r="B8" s="40"/>
      <c r="C8" s="40"/>
      <c r="D8" s="40"/>
      <c r="E8" s="40"/>
      <c r="F8" s="40"/>
      <c r="G8" s="40"/>
      <c r="H8" s="40"/>
      <c r="I8" s="40"/>
      <c r="J8" s="40">
        <v>-6.0328200000000001</v>
      </c>
      <c r="K8" s="40"/>
      <c r="L8" s="40"/>
      <c r="M8" s="40">
        <v>-4.0999999999999996</v>
      </c>
      <c r="N8" s="40"/>
      <c r="O8" s="40"/>
      <c r="P8" s="26">
        <v>-10.132820000000001</v>
      </c>
      <c r="Q8" s="27"/>
      <c r="R8" s="27"/>
      <c r="S8" s="27"/>
      <c r="T8" s="27"/>
    </row>
    <row r="9" spans="1:20" ht="79.8" x14ac:dyDescent="0.3">
      <c r="A9" s="25" t="s">
        <v>36</v>
      </c>
      <c r="B9" s="40"/>
      <c r="C9" s="40"/>
      <c r="D9" s="40"/>
      <c r="E9" s="40"/>
      <c r="F9" s="40"/>
      <c r="G9" s="40"/>
      <c r="H9" s="40"/>
      <c r="I9" s="40"/>
      <c r="J9" s="40"/>
      <c r="K9" s="40"/>
      <c r="L9" s="40"/>
      <c r="M9" s="40">
        <v>-53</v>
      </c>
      <c r="N9" s="40"/>
      <c r="O9" s="40"/>
      <c r="P9" s="26">
        <v>-53</v>
      </c>
      <c r="Q9" s="27"/>
      <c r="R9" s="27"/>
      <c r="S9" s="27"/>
      <c r="T9" s="27"/>
    </row>
    <row r="10" spans="1:20" ht="79.8" x14ac:dyDescent="0.3">
      <c r="A10" s="25" t="s">
        <v>37</v>
      </c>
      <c r="B10" s="40">
        <v>108.50904</v>
      </c>
      <c r="C10" s="40"/>
      <c r="D10" s="40"/>
      <c r="E10" s="40"/>
      <c r="F10" s="40"/>
      <c r="G10" s="40">
        <v>-47.631</v>
      </c>
      <c r="H10" s="40"/>
      <c r="I10" s="40"/>
      <c r="J10" s="40">
        <v>-64.417529999999999</v>
      </c>
      <c r="K10" s="40">
        <v>-70.006969999999995</v>
      </c>
      <c r="L10" s="40"/>
      <c r="M10" s="40"/>
      <c r="N10" s="40"/>
      <c r="O10" s="40"/>
      <c r="P10" s="26">
        <v>-73.546459999999996</v>
      </c>
      <c r="Q10" s="27"/>
      <c r="R10" s="27"/>
      <c r="S10" s="27"/>
      <c r="T10" s="27"/>
    </row>
    <row r="11" spans="1:20" ht="53.4" x14ac:dyDescent="0.3">
      <c r="A11" s="25" t="s">
        <v>38</v>
      </c>
      <c r="B11" s="40">
        <v>-12.85393</v>
      </c>
      <c r="C11" s="40"/>
      <c r="D11" s="40"/>
      <c r="E11" s="40"/>
      <c r="F11" s="40">
        <v>-2.5000000000000001E-4</v>
      </c>
      <c r="G11" s="40"/>
      <c r="H11" s="40"/>
      <c r="I11" s="40"/>
      <c r="J11" s="40"/>
      <c r="K11" s="40">
        <v>-1.4200000000000001E-2</v>
      </c>
      <c r="L11" s="40"/>
      <c r="M11" s="40"/>
      <c r="N11" s="40"/>
      <c r="O11" s="40"/>
      <c r="P11" s="26">
        <v>-12.86838</v>
      </c>
      <c r="Q11" s="27"/>
      <c r="R11" s="27"/>
      <c r="S11" s="27"/>
      <c r="T11" s="27"/>
    </row>
    <row r="12" spans="1:20" ht="79.8" x14ac:dyDescent="0.3">
      <c r="A12" s="25" t="s">
        <v>39</v>
      </c>
      <c r="B12" s="40">
        <v>-93.089219999999997</v>
      </c>
      <c r="C12" s="40"/>
      <c r="D12" s="40"/>
      <c r="E12" s="40"/>
      <c r="F12" s="40">
        <v>-98.398979999999995</v>
      </c>
      <c r="G12" s="40"/>
      <c r="H12" s="40"/>
      <c r="I12" s="40"/>
      <c r="J12" s="40">
        <v>-286.36067000000003</v>
      </c>
      <c r="K12" s="40">
        <v>-69.342939999999999</v>
      </c>
      <c r="L12" s="40"/>
      <c r="M12" s="40"/>
      <c r="N12" s="40"/>
      <c r="O12" s="40"/>
      <c r="P12" s="26">
        <v>-547.19181000000003</v>
      </c>
      <c r="Q12" s="27"/>
      <c r="R12" s="27"/>
      <c r="S12" s="27"/>
      <c r="T12" s="27"/>
    </row>
    <row r="13" spans="1:20" ht="106.2" x14ac:dyDescent="0.3">
      <c r="A13" s="25" t="s">
        <v>40</v>
      </c>
      <c r="B13" s="40">
        <v>-2463.3816499999998</v>
      </c>
      <c r="C13" s="40"/>
      <c r="D13" s="40"/>
      <c r="E13" s="40"/>
      <c r="F13" s="40"/>
      <c r="G13" s="40"/>
      <c r="H13" s="40"/>
      <c r="I13" s="40"/>
      <c r="J13" s="40"/>
      <c r="K13" s="40"/>
      <c r="L13" s="40"/>
      <c r="M13" s="40"/>
      <c r="N13" s="40"/>
      <c r="O13" s="40"/>
      <c r="P13" s="26">
        <v>-2463.3816499999998</v>
      </c>
      <c r="Q13" s="27"/>
      <c r="R13" s="27"/>
      <c r="S13" s="27"/>
      <c r="T13" s="27"/>
    </row>
    <row r="14" spans="1:20" ht="79.8" x14ac:dyDescent="0.3">
      <c r="A14" s="25" t="s">
        <v>41</v>
      </c>
      <c r="B14" s="40">
        <v>-9.3769500000000008</v>
      </c>
      <c r="C14" s="40"/>
      <c r="D14" s="40"/>
      <c r="E14" s="40"/>
      <c r="F14" s="40"/>
      <c r="G14" s="40"/>
      <c r="H14" s="40"/>
      <c r="I14" s="40"/>
      <c r="J14" s="40"/>
      <c r="K14" s="40"/>
      <c r="L14" s="40"/>
      <c r="M14" s="40">
        <v>-0.11036</v>
      </c>
      <c r="N14" s="40"/>
      <c r="O14" s="40"/>
      <c r="P14" s="26">
        <v>-9.4873100000000008</v>
      </c>
      <c r="Q14" s="27"/>
      <c r="R14" s="27"/>
      <c r="S14" s="27"/>
      <c r="T14" s="27"/>
    </row>
    <row r="15" spans="1:20" ht="317.39999999999998" x14ac:dyDescent="0.3">
      <c r="A15" s="25" t="s">
        <v>42</v>
      </c>
      <c r="B15" s="40">
        <v>-3203.6039900000001</v>
      </c>
      <c r="C15" s="40"/>
      <c r="D15" s="40"/>
      <c r="E15" s="40"/>
      <c r="F15" s="40"/>
      <c r="G15" s="40"/>
      <c r="H15" s="40"/>
      <c r="I15" s="40">
        <v>5.697E-2</v>
      </c>
      <c r="J15" s="40"/>
      <c r="K15" s="40"/>
      <c r="L15" s="40"/>
      <c r="M15" s="40">
        <v>-279.12551999999999</v>
      </c>
      <c r="N15" s="40"/>
      <c r="O15" s="40"/>
      <c r="P15" s="26">
        <v>-3482.67254</v>
      </c>
      <c r="Q15" s="27"/>
      <c r="R15" s="27"/>
      <c r="S15" s="27"/>
      <c r="T15" s="27"/>
    </row>
    <row r="16" spans="1:20" ht="159" x14ac:dyDescent="0.3">
      <c r="A16" s="25" t="s">
        <v>43</v>
      </c>
      <c r="B16" s="40"/>
      <c r="C16" s="40"/>
      <c r="D16" s="40"/>
      <c r="E16" s="40"/>
      <c r="F16" s="40">
        <v>-1991.3712399999999</v>
      </c>
      <c r="G16" s="40"/>
      <c r="H16" s="40"/>
      <c r="I16" s="40"/>
      <c r="J16" s="40"/>
      <c r="K16" s="40">
        <v>-381.35962000000001</v>
      </c>
      <c r="L16" s="40"/>
      <c r="M16" s="40">
        <v>-52.418300000000002</v>
      </c>
      <c r="N16" s="40"/>
      <c r="O16" s="40"/>
      <c r="P16" s="26">
        <v>-2425.1491599999999</v>
      </c>
      <c r="Q16" s="27"/>
      <c r="R16" s="27"/>
      <c r="S16" s="27"/>
      <c r="T16" s="27"/>
    </row>
    <row r="17" spans="1:20" ht="93" x14ac:dyDescent="0.3">
      <c r="A17" s="25" t="s">
        <v>44</v>
      </c>
      <c r="B17" s="40">
        <v>-834.63170000000002</v>
      </c>
      <c r="C17" s="40"/>
      <c r="D17" s="40">
        <v>450</v>
      </c>
      <c r="E17" s="40">
        <v>-273.78951000000001</v>
      </c>
      <c r="F17" s="40">
        <v>-318.48385999999999</v>
      </c>
      <c r="G17" s="40"/>
      <c r="H17" s="40">
        <v>-563.65633000000003</v>
      </c>
      <c r="I17" s="40"/>
      <c r="J17" s="40"/>
      <c r="K17" s="40">
        <v>-227.5</v>
      </c>
      <c r="L17" s="40"/>
      <c r="M17" s="40">
        <v>-122.81084</v>
      </c>
      <c r="N17" s="40"/>
      <c r="O17" s="40"/>
      <c r="P17" s="26">
        <v>-1890.8722399999999</v>
      </c>
      <c r="Q17" s="27"/>
      <c r="R17" s="27"/>
      <c r="S17" s="27"/>
      <c r="T17" s="27"/>
    </row>
    <row r="18" spans="1:20" ht="132.6" x14ac:dyDescent="0.3">
      <c r="A18" s="25" t="s">
        <v>45</v>
      </c>
      <c r="B18" s="40">
        <v>-1.1200699999999999</v>
      </c>
      <c r="C18" s="40"/>
      <c r="D18" s="40"/>
      <c r="E18" s="40"/>
      <c r="F18" s="40"/>
      <c r="G18" s="40"/>
      <c r="H18" s="40"/>
      <c r="I18" s="40"/>
      <c r="J18" s="40">
        <v>-0.25846999999999998</v>
      </c>
      <c r="K18" s="40"/>
      <c r="L18" s="40"/>
      <c r="M18" s="40"/>
      <c r="N18" s="40"/>
      <c r="O18" s="40"/>
      <c r="P18" s="26">
        <v>-1.3785400000000001</v>
      </c>
      <c r="Q18" s="27"/>
      <c r="R18" s="27"/>
      <c r="S18" s="27"/>
      <c r="T18" s="27"/>
    </row>
    <row r="19" spans="1:20" ht="119.4" x14ac:dyDescent="0.3">
      <c r="A19" s="25" t="s">
        <v>46</v>
      </c>
      <c r="B19" s="40">
        <v>-837.69501000000002</v>
      </c>
      <c r="C19" s="40">
        <v>-110.98344</v>
      </c>
      <c r="D19" s="40">
        <v>-0.61446999999999996</v>
      </c>
      <c r="E19" s="40">
        <v>-186.93471</v>
      </c>
      <c r="F19" s="40"/>
      <c r="G19" s="40"/>
      <c r="H19" s="40">
        <v>-21.616949999999999</v>
      </c>
      <c r="I19" s="40"/>
      <c r="J19" s="40">
        <v>-355.78890000000001</v>
      </c>
      <c r="K19" s="40">
        <v>-8.0530000000000008</v>
      </c>
      <c r="L19" s="40"/>
      <c r="M19" s="40"/>
      <c r="N19" s="40"/>
      <c r="O19" s="40"/>
      <c r="P19" s="26">
        <v>-1521.6864800000001</v>
      </c>
      <c r="Q19" s="27"/>
      <c r="R19" s="27"/>
      <c r="S19" s="27"/>
      <c r="T19" s="27"/>
    </row>
    <row r="20" spans="1:20" ht="119.4" x14ac:dyDescent="0.3">
      <c r="A20" s="25" t="s">
        <v>47</v>
      </c>
      <c r="B20" s="40"/>
      <c r="C20" s="40"/>
      <c r="D20" s="40"/>
      <c r="E20" s="40"/>
      <c r="F20" s="40">
        <v>-0.39717999999999998</v>
      </c>
      <c r="G20" s="40"/>
      <c r="H20" s="40"/>
      <c r="I20" s="40"/>
      <c r="J20" s="40"/>
      <c r="K20" s="40">
        <v>-38.776679999999999</v>
      </c>
      <c r="L20" s="40"/>
      <c r="M20" s="40"/>
      <c r="N20" s="40"/>
      <c r="O20" s="40"/>
      <c r="P20" s="26">
        <v>-39.173859999999998</v>
      </c>
      <c r="Q20" s="27"/>
      <c r="R20" s="27"/>
      <c r="S20" s="27"/>
      <c r="T20" s="27"/>
    </row>
    <row r="21" spans="1:20" ht="66.599999999999994" x14ac:dyDescent="0.3">
      <c r="A21" s="25" t="s">
        <v>48</v>
      </c>
      <c r="B21" s="40"/>
      <c r="C21" s="40"/>
      <c r="D21" s="40">
        <v>-2920.1975400000001</v>
      </c>
      <c r="E21" s="40">
        <v>-1182.64113</v>
      </c>
      <c r="F21" s="40">
        <v>-176.00856999999999</v>
      </c>
      <c r="G21" s="40"/>
      <c r="H21" s="40">
        <v>-2.7383999999999999</v>
      </c>
      <c r="I21" s="40"/>
      <c r="J21" s="40">
        <v>-1140.4888800000001</v>
      </c>
      <c r="K21" s="40"/>
      <c r="L21" s="40">
        <v>676.05709000000002</v>
      </c>
      <c r="M21" s="40">
        <v>-1062.0561</v>
      </c>
      <c r="N21" s="40"/>
      <c r="O21" s="40"/>
      <c r="P21" s="26">
        <v>-5808.0735299999997</v>
      </c>
      <c r="Q21" s="27"/>
      <c r="R21" s="27"/>
      <c r="S21" s="27"/>
      <c r="T21" s="27"/>
    </row>
    <row r="22" spans="1:20" ht="93" x14ac:dyDescent="0.3">
      <c r="A22" s="25" t="s">
        <v>49</v>
      </c>
      <c r="B22" s="40"/>
      <c r="C22" s="40">
        <v>-259.63650999999999</v>
      </c>
      <c r="D22" s="40"/>
      <c r="E22" s="40">
        <v>-65.23845</v>
      </c>
      <c r="F22" s="40">
        <v>-16.977229999999999</v>
      </c>
      <c r="G22" s="40"/>
      <c r="H22" s="40">
        <v>-28.08324</v>
      </c>
      <c r="I22" s="40"/>
      <c r="J22" s="40">
        <v>-31.927219999999998</v>
      </c>
      <c r="K22" s="40">
        <v>-28.38738</v>
      </c>
      <c r="L22" s="40"/>
      <c r="M22" s="40">
        <v>-25.594940000000001</v>
      </c>
      <c r="N22" s="40"/>
      <c r="O22" s="40"/>
      <c r="P22" s="26">
        <v>-455.84496999999999</v>
      </c>
      <c r="Q22" s="27"/>
      <c r="R22" s="27"/>
      <c r="S22" s="27"/>
      <c r="T22" s="27"/>
    </row>
    <row r="23" spans="1:20" ht="40.200000000000003" x14ac:dyDescent="0.3">
      <c r="A23" s="25" t="s">
        <v>50</v>
      </c>
      <c r="B23" s="40"/>
      <c r="C23" s="40"/>
      <c r="D23" s="40"/>
      <c r="E23" s="40"/>
      <c r="F23" s="40"/>
      <c r="G23" s="40"/>
      <c r="H23" s="40">
        <v>-12.2242</v>
      </c>
      <c r="I23" s="40"/>
      <c r="J23" s="40"/>
      <c r="K23" s="40">
        <v>-2.16797</v>
      </c>
      <c r="L23" s="40"/>
      <c r="M23" s="40"/>
      <c r="N23" s="40"/>
      <c r="O23" s="40"/>
      <c r="P23" s="26">
        <v>-14.39217</v>
      </c>
      <c r="Q23" s="27"/>
      <c r="R23" s="27"/>
      <c r="S23" s="27"/>
      <c r="T23" s="27"/>
    </row>
    <row r="24" spans="1:20" ht="66.599999999999994" x14ac:dyDescent="0.3">
      <c r="A24" s="25" t="s">
        <v>51</v>
      </c>
      <c r="B24" s="40">
        <v>1447.2481299999999</v>
      </c>
      <c r="C24" s="40"/>
      <c r="D24" s="40"/>
      <c r="E24" s="40">
        <v>101.1</v>
      </c>
      <c r="F24" s="40"/>
      <c r="G24" s="40"/>
      <c r="H24" s="40"/>
      <c r="I24" s="40"/>
      <c r="J24" s="40">
        <v>192</v>
      </c>
      <c r="K24" s="40"/>
      <c r="L24" s="40"/>
      <c r="M24" s="40">
        <v>-144.72165000000001</v>
      </c>
      <c r="N24" s="40"/>
      <c r="O24" s="40"/>
      <c r="P24" s="26">
        <v>1595.6264799999999</v>
      </c>
      <c r="Q24" s="27"/>
      <c r="R24" s="27"/>
      <c r="S24" s="27"/>
      <c r="T24" s="27"/>
    </row>
    <row r="25" spans="1:20" ht="79.8" x14ac:dyDescent="0.3">
      <c r="A25" s="25" t="s">
        <v>52</v>
      </c>
      <c r="B25" s="40"/>
      <c r="C25" s="40">
        <v>-7354.9353000000001</v>
      </c>
      <c r="D25" s="40"/>
      <c r="E25" s="40"/>
      <c r="F25" s="40">
        <v>-335.66928000000001</v>
      </c>
      <c r="G25" s="40">
        <v>-0.34200000000000003</v>
      </c>
      <c r="H25" s="40"/>
      <c r="I25" s="40"/>
      <c r="J25" s="40"/>
      <c r="K25" s="40">
        <v>-405.416</v>
      </c>
      <c r="L25" s="40"/>
      <c r="M25" s="40"/>
      <c r="N25" s="40"/>
      <c r="O25" s="40"/>
      <c r="P25" s="26">
        <v>-8096.36258</v>
      </c>
      <c r="Q25" s="27"/>
      <c r="R25" s="27"/>
      <c r="S25" s="27"/>
      <c r="T25" s="27"/>
    </row>
    <row r="26" spans="1:20" ht="159" x14ac:dyDescent="0.3">
      <c r="A26" s="25" t="s">
        <v>53</v>
      </c>
      <c r="B26" s="40"/>
      <c r="C26" s="40"/>
      <c r="D26" s="40"/>
      <c r="E26" s="40"/>
      <c r="F26" s="40"/>
      <c r="G26" s="40"/>
      <c r="H26" s="40"/>
      <c r="I26" s="40"/>
      <c r="J26" s="40">
        <v>-143.64825999999999</v>
      </c>
      <c r="K26" s="40"/>
      <c r="L26" s="40"/>
      <c r="M26" s="40"/>
      <c r="N26" s="40"/>
      <c r="O26" s="40"/>
      <c r="P26" s="26">
        <v>-143.64825999999999</v>
      </c>
      <c r="Q26" s="27"/>
      <c r="R26" s="27"/>
      <c r="S26" s="27"/>
      <c r="T26" s="27"/>
    </row>
    <row r="27" spans="1:20" ht="53.4" x14ac:dyDescent="0.3">
      <c r="A27" s="25" t="s">
        <v>54</v>
      </c>
      <c r="B27" s="40"/>
      <c r="C27" s="40"/>
      <c r="D27" s="40"/>
      <c r="E27" s="40"/>
      <c r="F27" s="40">
        <v>-4.0499999999999998E-3</v>
      </c>
      <c r="G27" s="40"/>
      <c r="H27" s="40"/>
      <c r="I27" s="40"/>
      <c r="J27" s="40"/>
      <c r="K27" s="40"/>
      <c r="L27" s="40"/>
      <c r="M27" s="40"/>
      <c r="N27" s="40"/>
      <c r="O27" s="40"/>
      <c r="P27" s="26">
        <v>-4.0499999999999998E-3</v>
      </c>
      <c r="Q27" s="27"/>
      <c r="R27" s="27"/>
      <c r="S27" s="27"/>
      <c r="T27" s="27"/>
    </row>
    <row r="28" spans="1:20" ht="53.4" x14ac:dyDescent="0.3">
      <c r="A28" s="25" t="s">
        <v>55</v>
      </c>
      <c r="B28" s="40"/>
      <c r="C28" s="40"/>
      <c r="D28" s="40"/>
      <c r="E28" s="40">
        <v>-90.941559999999996</v>
      </c>
      <c r="F28" s="40"/>
      <c r="G28" s="40"/>
      <c r="H28" s="40"/>
      <c r="I28" s="40"/>
      <c r="J28" s="40"/>
      <c r="K28" s="40"/>
      <c r="L28" s="40"/>
      <c r="M28" s="40"/>
      <c r="N28" s="40"/>
      <c r="O28" s="40"/>
      <c r="P28" s="26">
        <v>-90.941559999999996</v>
      </c>
      <c r="Q28" s="27"/>
      <c r="R28" s="27"/>
      <c r="S28" s="27"/>
      <c r="T28" s="27"/>
    </row>
    <row r="29" spans="1:20" ht="66.599999999999994" x14ac:dyDescent="0.3">
      <c r="A29" s="25" t="s">
        <v>56</v>
      </c>
      <c r="B29" s="40"/>
      <c r="C29" s="40"/>
      <c r="D29" s="40"/>
      <c r="E29" s="40"/>
      <c r="F29" s="40"/>
      <c r="G29" s="40"/>
      <c r="H29" s="40"/>
      <c r="I29" s="40"/>
      <c r="J29" s="40"/>
      <c r="K29" s="40"/>
      <c r="L29" s="40">
        <v>-1400</v>
      </c>
      <c r="M29" s="40"/>
      <c r="N29" s="40"/>
      <c r="O29" s="40"/>
      <c r="P29" s="26">
        <v>-1400</v>
      </c>
      <c r="Q29" s="27"/>
      <c r="R29" s="27"/>
      <c r="S29" s="27"/>
      <c r="T29" s="27"/>
    </row>
    <row r="30" spans="1:20" ht="40.200000000000003" x14ac:dyDescent="0.3">
      <c r="A30" s="25" t="s">
        <v>57</v>
      </c>
      <c r="B30" s="40"/>
      <c r="C30" s="40">
        <v>229</v>
      </c>
      <c r="D30" s="40">
        <v>40</v>
      </c>
      <c r="E30" s="40">
        <v>30.2</v>
      </c>
      <c r="F30" s="40"/>
      <c r="G30" s="40"/>
      <c r="H30" s="40"/>
      <c r="I30" s="40"/>
      <c r="J30" s="40"/>
      <c r="K30" s="40"/>
      <c r="L30" s="40"/>
      <c r="M30" s="40"/>
      <c r="N30" s="40"/>
      <c r="O30" s="40"/>
      <c r="P30" s="26">
        <v>299.2</v>
      </c>
      <c r="Q30" s="27"/>
      <c r="R30" s="27"/>
      <c r="S30" s="27"/>
      <c r="T30" s="27"/>
    </row>
    <row r="31" spans="1:20" ht="53.4" x14ac:dyDescent="0.3">
      <c r="A31" s="25" t="s">
        <v>58</v>
      </c>
      <c r="B31" s="40">
        <v>-553.22855000000004</v>
      </c>
      <c r="C31" s="40"/>
      <c r="D31" s="40"/>
      <c r="E31" s="40"/>
      <c r="F31" s="40"/>
      <c r="G31" s="40"/>
      <c r="H31" s="40"/>
      <c r="I31" s="40"/>
      <c r="J31" s="40">
        <v>-81.909000000000006</v>
      </c>
      <c r="K31" s="40"/>
      <c r="L31" s="40">
        <v>-26.306799999999999</v>
      </c>
      <c r="M31" s="40"/>
      <c r="N31" s="40"/>
      <c r="O31" s="40"/>
      <c r="P31" s="26">
        <v>-661.44434999999999</v>
      </c>
      <c r="Q31" s="27"/>
      <c r="R31" s="27"/>
      <c r="S31" s="27"/>
      <c r="T31" s="27"/>
    </row>
    <row r="32" spans="1:20" ht="40.200000000000003" x14ac:dyDescent="0.3">
      <c r="A32" s="25" t="s">
        <v>59</v>
      </c>
      <c r="B32" s="40"/>
      <c r="C32" s="40"/>
      <c r="D32" s="40"/>
      <c r="E32" s="40"/>
      <c r="F32" s="40"/>
      <c r="G32" s="40"/>
      <c r="H32" s="40"/>
      <c r="I32" s="40"/>
      <c r="J32" s="40"/>
      <c r="K32" s="40"/>
      <c r="L32" s="40"/>
      <c r="M32" s="40"/>
      <c r="N32" s="40">
        <v>-0.65400999999999998</v>
      </c>
      <c r="O32" s="40"/>
      <c r="P32" s="26">
        <v>-0.65400999999999998</v>
      </c>
      <c r="Q32" s="27"/>
      <c r="R32" s="27"/>
      <c r="S32" s="27"/>
      <c r="T32" s="27"/>
    </row>
    <row r="33" spans="1:20" ht="106.2" x14ac:dyDescent="0.3">
      <c r="A33" s="25" t="s">
        <v>60</v>
      </c>
      <c r="B33" s="40"/>
      <c r="C33" s="40"/>
      <c r="D33" s="40"/>
      <c r="E33" s="40"/>
      <c r="F33" s="40"/>
      <c r="G33" s="40"/>
      <c r="H33" s="40">
        <v>-1.0000000000000001E-5</v>
      </c>
      <c r="I33" s="40"/>
      <c r="J33" s="40">
        <v>-28.8231</v>
      </c>
      <c r="K33" s="40">
        <v>-0.96343000000000001</v>
      </c>
      <c r="L33" s="40"/>
      <c r="M33" s="40"/>
      <c r="N33" s="40"/>
      <c r="O33" s="40"/>
      <c r="P33" s="26">
        <v>-29.786539999999999</v>
      </c>
      <c r="Q33" s="27"/>
      <c r="R33" s="27"/>
      <c r="S33" s="27"/>
      <c r="T33" s="27"/>
    </row>
    <row r="34" spans="1:20" ht="53.4" x14ac:dyDescent="0.3">
      <c r="A34" s="25" t="s">
        <v>61</v>
      </c>
      <c r="B34" s="40"/>
      <c r="C34" s="40"/>
      <c r="D34" s="40"/>
      <c r="E34" s="40"/>
      <c r="F34" s="40">
        <v>-3026.2602200000001</v>
      </c>
      <c r="G34" s="40"/>
      <c r="H34" s="40"/>
      <c r="I34" s="40"/>
      <c r="J34" s="40"/>
      <c r="K34" s="40"/>
      <c r="L34" s="40">
        <v>-7.5900000000000004E-3</v>
      </c>
      <c r="M34" s="40">
        <v>-40.613950000000003</v>
      </c>
      <c r="N34" s="40"/>
      <c r="O34" s="40"/>
      <c r="P34" s="26">
        <v>-3066.8817600000002</v>
      </c>
      <c r="Q34" s="27"/>
      <c r="R34" s="27"/>
      <c r="S34" s="27"/>
      <c r="T34" s="27"/>
    </row>
    <row r="35" spans="1:20" x14ac:dyDescent="0.3">
      <c r="A35" s="33" t="s">
        <v>62</v>
      </c>
      <c r="B35" s="41">
        <v>-7907.3491100000001</v>
      </c>
      <c r="C35" s="41">
        <v>52151.777699999999</v>
      </c>
      <c r="D35" s="41">
        <v>392.50565999999998</v>
      </c>
      <c r="E35" s="41">
        <v>-457.90584999999999</v>
      </c>
      <c r="F35" s="41">
        <v>1670.2945199999999</v>
      </c>
      <c r="G35" s="41">
        <v>-47.972999999999999</v>
      </c>
      <c r="H35" s="41">
        <v>9221.0808699999998</v>
      </c>
      <c r="I35" s="41">
        <v>5.697E-2</v>
      </c>
      <c r="J35" s="41">
        <v>4779.4456899999996</v>
      </c>
      <c r="K35" s="41">
        <v>6708.4991600000003</v>
      </c>
      <c r="L35" s="41">
        <v>-961.49785999999995</v>
      </c>
      <c r="M35" s="41">
        <v>-1901.83438</v>
      </c>
      <c r="N35" s="41">
        <v>7652.0659900000001</v>
      </c>
      <c r="O35" s="41"/>
      <c r="P35" s="26">
        <v>71299.166360000003</v>
      </c>
      <c r="Q35" s="34"/>
      <c r="R35" s="34"/>
      <c r="S35" s="34"/>
      <c r="T35" s="34"/>
    </row>
    <row r="37" spans="1:20" x14ac:dyDescent="0.3">
      <c r="A37" s="37" t="s">
        <v>30</v>
      </c>
      <c r="B37" s="36">
        <f>Учреждения!B92+'Муниципальные районы'!P35</f>
        <v>3525120.3039000002</v>
      </c>
    </row>
    <row r="38" spans="1:20" ht="32.25" customHeight="1" x14ac:dyDescent="0.3">
      <c r="A38" s="37" t="str">
        <f>CONCATENATE("Остатки бюджетных средств на ",C2,"г.")</f>
        <v>Остатки бюджетных средств на 30.12.2018г.</v>
      </c>
      <c r="B38" s="36">
        <v>2777333.3</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2019-01-22T04:24:12Z</dcterms:modified>
</cp:coreProperties>
</file>