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Учреждения!$49:$50</definedName>
    <definedName name="_xlnm.Print_Area" localSheetId="1">'Муниципальные районы'!$A$1:$P$16</definedName>
    <definedName name="_xlnm.Print_Area" localSheetId="0">Учреждения!$A$1:$E$89</definedName>
  </definedNames>
  <calcPr calcId="162913" refMode="R1C1"/>
</workbook>
</file>

<file path=xl/calcChain.xml><?xml version="1.0" encoding="utf-8"?>
<calcChain xmlns="http://schemas.openxmlformats.org/spreadsheetml/2006/main">
  <c r="E47" i="1" l="1"/>
  <c r="E8" i="1" s="1"/>
  <c r="E9" i="1"/>
  <c r="E21" i="1"/>
  <c r="E46" i="1"/>
  <c r="E45" i="1"/>
  <c r="E20" i="1"/>
  <c r="E19" i="1"/>
  <c r="E44" i="1"/>
  <c r="E43" i="1"/>
  <c r="E42" i="1"/>
  <c r="E41" i="1"/>
  <c r="E16" i="1"/>
  <c r="E15" i="1"/>
  <c r="E14" i="1"/>
  <c r="E40" i="1"/>
  <c r="E22" i="1"/>
  <c r="E39" i="1"/>
  <c r="E33" i="1"/>
  <c r="E13" i="1"/>
  <c r="E38" i="1"/>
  <c r="E37" i="1"/>
  <c r="E36" i="1"/>
  <c r="E25" i="1"/>
  <c r="E18" i="1"/>
  <c r="E17" i="1"/>
  <c r="E35" i="1"/>
  <c r="E34" i="1"/>
  <c r="E32" i="1"/>
  <c r="E10" i="1"/>
  <c r="E31" i="1" l="1"/>
  <c r="E30" i="1"/>
  <c r="E29" i="1"/>
  <c r="E28" i="1"/>
  <c r="E27" i="1"/>
  <c r="E26" i="1"/>
  <c r="E24" i="1"/>
  <c r="E23" i="1"/>
  <c r="E12" i="1"/>
  <c r="E11" i="1"/>
  <c r="B15" i="2"/>
  <c r="E5" i="1"/>
  <c r="B14" i="2"/>
  <c r="A2" i="2" l="1"/>
  <c r="B2" i="2" s="1"/>
  <c r="C2" i="2" s="1"/>
  <c r="A15" i="2" s="1"/>
  <c r="H1" i="1" l="1"/>
  <c r="A5" i="1" s="1"/>
  <c r="H2" i="1"/>
  <c r="G1" i="1"/>
  <c r="G2" i="1"/>
  <c r="A2" i="1" l="1"/>
</calcChain>
</file>

<file path=xl/sharedStrings.xml><?xml version="1.0" encoding="utf-8"?>
<sst xmlns="http://schemas.openxmlformats.org/spreadsheetml/2006/main" count="117" uniqueCount="112">
  <si>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</si>
  <si>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</si>
  <si>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</si>
  <si>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</si>
  <si>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</si>
  <si>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</si>
  <si>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</si>
  <si>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</si>
  <si>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</si>
  <si>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</si>
  <si>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</si>
  <si>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</si>
  <si>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</si>
  <si>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</si>
  <si>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</si>
  <si>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</si>
  <si>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</si>
  <si>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</si>
  <si>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</si>
  <si>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</si>
  <si>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</si>
  <si>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</si>
  <si>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</si>
  <si>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</si>
  <si>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</si>
  <si>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</si>
  <si>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</si>
  <si>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</si>
  <si>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</si>
  <si>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</si>
  <si>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</si>
  <si>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поддержку мер по обеспечению сбалансированности бюджетов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</si>
  <si>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</si>
  <si>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Субсидии местным бюджетам на реализацию мероприятий Инвестиционной  программы Камчатского края</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</si>
  <si>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</si>
  <si>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</si>
  <si>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Выплата единовременного пособия при всех формах устройства детей, лишенных родительского попечения, в семью</t>
  </si>
  <si>
    <t>Осуществление переданных полномочий Российской Федерации на государственную регистрацию актов гражданского состояния</t>
  </si>
  <si>
    <t>Государственная поддержка отрасли культуры</t>
  </si>
  <si>
    <t>Всего:</t>
  </si>
  <si>
    <t>27.06.2019</t>
  </si>
  <si>
    <t>Законодательное Собрание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</si>
  <si>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</si>
  <si>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</si>
  <si>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</si>
  <si>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</si>
  <si>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</si>
  <si>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</si>
  <si>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</si>
  <si>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</si>
  <si>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</si>
  <si>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</si>
  <si>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</si>
  <si>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</si>
  <si>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</si>
  <si>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</si>
  <si>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</si>
  <si>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</si>
  <si>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</si>
  <si>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</si>
  <si>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</si>
  <si>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</si>
  <si>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</si>
  <si>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</si>
  <si>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</si>
  <si>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</si>
  <si>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</si>
  <si>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</si>
  <si>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</si>
  <si>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</si>
  <si>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</si>
  <si>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</si>
  <si>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</si>
  <si>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</si>
  <si>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</si>
  <si>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приоритетных проектов развития Камчатского края</t>
  </si>
  <si>
    <t>Агентство записи актов гражданского состояния и архивного дела Камчатского края</t>
  </si>
  <si>
    <t>ИТОГО</t>
  </si>
  <si>
    <t>21.06.2019</t>
  </si>
  <si>
    <t xml:space="preserve">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 </t>
  </si>
  <si>
    <t xml:space="preserve">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</si>
  <si>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</si>
  <si>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Единая субвенция бюджетам субъектов Российской Федерации и бюджету г. Байконура</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</si>
  <si>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</si>
  <si>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</si>
  <si>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</si>
  <si>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</si>
  <si>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</si>
  <si>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</si>
  <si>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</si>
  <si>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</si>
  <si>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</si>
  <si>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</si>
  <si>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</si>
  <si>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Межбюджетные трансферты, передаваемые бюджетам субъектов Российской Федерации на выплату региональной доплаты к пенсии</t>
  </si>
  <si>
    <t xml:space="preserve">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t>
  </si>
  <si>
    <t xml:space="preserve">Субсидии бюджетам субъектов Российской Федерации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 </t>
  </si>
  <si>
    <t>Субсидии бюджетам субъектов Российской Федерации в целях развития паллиативной медицинской помощи</t>
  </si>
  <si>
    <t xml:space="preserve">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t>
  </si>
  <si>
    <t xml:space="preserve">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 </t>
  </si>
  <si>
    <t xml:space="preserve">Субсидии бюджетам субъектов Российской Федерации на реализацию мероприятий по устойчивому развитию сельских территорий </t>
  </si>
  <si>
    <t xml:space="preserve">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 </t>
  </si>
  <si>
    <t xml:space="preserve">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t>
  </si>
  <si>
    <t>Субсидии бюджетам субъектов Российской Федерации на реализацию мероприятий по оснащению объектов спортивной инфраструктуры спортивно-технологическим оборудованием</t>
  </si>
  <si>
    <t>Субсидии бюджетам субъектов Российской Федерации на реализацию мероприятий по приобретению спортивного оборудования и инвентаря для приведения организаций спортивной подготовки в нормативное состояние</t>
  </si>
  <si>
    <t xml:space="preserve">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 </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</si>
  <si>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</si>
  <si>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 xml:space="preserve">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</si>
  <si>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</si>
  <si>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</si>
  <si>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</si>
  <si>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Межбюджетные трансферты,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</si>
</sst>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0"/>
      <color theme="1"/>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14" fontId="0" fillId="0" borderId="0" xfId="0" applyNumberFormat="1"/>
    <xf numFmtId="49" fontId="2" fillId="0" borderId="4" xfId="0" applyNumberFormat="1" applyFont="1" applyBorder="1" applyAlignment="1">
      <alignment horizontal="left" vertical="center" wrapText="1"/>
    </xf>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49" fontId="5" fillId="2" borderId="4" xfId="0" applyNumberFormat="1" applyFont="1" applyFill="1" applyBorder="1" applyAlignment="1">
      <alignment horizontal="left" wrapText="1"/>
    </xf>
    <xf numFmtId="0" fontId="14" fillId="0" borderId="0" xfId="0" applyFont="1"/>
    <xf numFmtId="0" fontId="15" fillId="0" borderId="4" xfId="0" applyFont="1" applyBorder="1" applyAlignment="1">
      <alignment horizontal="center" vertical="center" wrapText="1"/>
    </xf>
    <xf numFmtId="164" fontId="16" fillId="0" borderId="4" xfId="0" applyNumberFormat="1" applyFont="1" applyBorder="1"/>
    <xf numFmtId="0" fontId="16" fillId="0" borderId="4" xfId="0" applyFont="1" applyBorder="1" applyAlignment="1">
      <alignment wrapText="1"/>
    </xf>
    <xf numFmtId="0" fontId="18"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7" fillId="0" borderId="0" xfId="0" applyNumberFormat="1" applyFont="1"/>
    <xf numFmtId="0" fontId="19" fillId="2" borderId="0" xfId="0" applyFont="1" applyFill="1" applyBorder="1" applyAlignment="1"/>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tabSelected="1" view="pageBreakPreview" zoomScaleNormal="100" zoomScaleSheetLayoutView="100" workbookViewId="0">
      <selection activeCell="E48" sqref="E48"/>
    </sheetView>
  </sheetViews>
  <sheetFormatPr defaultRowHeight="14.4" x14ac:dyDescent="0.3"/>
  <cols>
    <col min="1" max="1" width="69.33203125" customWidth="1"/>
    <col min="2" max="2" width="13.88671875" customWidth="1"/>
    <col min="3" max="4" width="14.44140625" customWidth="1"/>
    <col min="5" max="5" width="12.44140625" customWidth="1"/>
    <col min="6" max="6" width="12.5546875" customWidth="1"/>
    <col min="7" max="7" width="16" bestFit="1" customWidth="1"/>
    <col min="9" max="9" width="10.109375" bestFit="1" customWidth="1"/>
  </cols>
  <sheetData>
    <row r="1" spans="1:9" ht="15.6" x14ac:dyDescent="0.3">
      <c r="A1" s="45" t="s">
        <v>0</v>
      </c>
      <c r="B1" s="45"/>
      <c r="C1" s="45"/>
      <c r="D1" s="45"/>
      <c r="E1" s="45"/>
      <c r="F1" s="31" t="s">
        <v>78</v>
      </c>
      <c r="G1" s="32" t="str">
        <f>TEXT(F1,"[$-FC19]ДД ММММ")</f>
        <v>21 июня</v>
      </c>
      <c r="H1" s="32" t="str">
        <f>TEXT(F1,"[$-FC19]ДД.ММ.ГГГ \г")</f>
        <v>21.06.2019 г</v>
      </c>
    </row>
    <row r="2" spans="1:9" ht="15.6" x14ac:dyDescent="0.3">
      <c r="A2" s="45" t="str">
        <f>CONCATENATE("с ",G1," по ",G2,"ода")</f>
        <v>с 21 июня по 27 июня 2019 года</v>
      </c>
      <c r="B2" s="45"/>
      <c r="C2" s="45"/>
      <c r="D2" s="45"/>
      <c r="E2" s="45"/>
      <c r="F2" s="31" t="s">
        <v>40</v>
      </c>
      <c r="G2" s="32" t="str">
        <f>TEXT(F2,"[$-FC19]ДД ММММ ГГГ \г")</f>
        <v>27 июня 2019 г</v>
      </c>
      <c r="H2" s="32" t="str">
        <f>TEXT(F2,"[$-FC19]ДД.ММ.ГГГ \г")</f>
        <v>27.06.2019 г</v>
      </c>
      <c r="I2" s="22"/>
    </row>
    <row r="3" spans="1:9" x14ac:dyDescent="0.3">
      <c r="A3" s="1"/>
      <c r="B3" s="2"/>
      <c r="C3" s="2"/>
      <c r="D3" s="2"/>
      <c r="E3" s="3"/>
    </row>
    <row r="4" spans="1:9" x14ac:dyDescent="0.3">
      <c r="A4" s="4"/>
      <c r="B4" s="5"/>
      <c r="C4" s="5"/>
      <c r="D4" s="6"/>
      <c r="E4" s="7" t="s">
        <v>1</v>
      </c>
    </row>
    <row r="5" spans="1:9" x14ac:dyDescent="0.3">
      <c r="A5" s="46" t="str">
        <f>CONCATENATE("Остатки средств на ",H1,".")</f>
        <v>Остатки средств на 21.06.2019 г.</v>
      </c>
      <c r="B5" s="47"/>
      <c r="C5" s="47"/>
      <c r="D5" s="48"/>
      <c r="E5" s="8">
        <f>1107418.4</f>
        <v>1107418.3999999999</v>
      </c>
      <c r="F5" s="22"/>
    </row>
    <row r="6" spans="1:9" x14ac:dyDescent="0.3">
      <c r="A6" s="10"/>
      <c r="B6" s="11"/>
      <c r="C6" s="11"/>
      <c r="D6" s="11"/>
      <c r="E6" s="12"/>
    </row>
    <row r="7" spans="1:9" x14ac:dyDescent="0.3">
      <c r="A7" s="55" t="s">
        <v>2</v>
      </c>
      <c r="B7" s="56"/>
      <c r="C7" s="56"/>
      <c r="D7" s="56"/>
      <c r="E7" s="13"/>
    </row>
    <row r="8" spans="1:9" x14ac:dyDescent="0.3">
      <c r="A8" s="50" t="s">
        <v>3</v>
      </c>
      <c r="B8" s="56"/>
      <c r="C8" s="56"/>
      <c r="D8" s="56"/>
      <c r="E8" s="9">
        <f>E47-E9</f>
        <v>1131802.6200200003</v>
      </c>
    </row>
    <row r="9" spans="1:9" x14ac:dyDescent="0.3">
      <c r="A9" s="57" t="s">
        <v>4</v>
      </c>
      <c r="B9" s="56"/>
      <c r="C9" s="56"/>
      <c r="D9" s="56"/>
      <c r="E9" s="14">
        <f>SUM(E10:E46)</f>
        <v>450278.1</v>
      </c>
    </row>
    <row r="10" spans="1:9" ht="31.2" customHeight="1" x14ac:dyDescent="0.3">
      <c r="A10" s="57" t="s">
        <v>79</v>
      </c>
      <c r="B10" s="56"/>
      <c r="C10" s="56"/>
      <c r="D10" s="56"/>
      <c r="E10" s="14">
        <f>244.2+27.3</f>
        <v>271.5</v>
      </c>
    </row>
    <row r="11" spans="1:9" ht="30.6" customHeight="1" x14ac:dyDescent="0.3">
      <c r="A11" s="57" t="s">
        <v>80</v>
      </c>
      <c r="B11" s="56"/>
      <c r="C11" s="56"/>
      <c r="D11" s="56"/>
      <c r="E11" s="14">
        <f>4139</f>
        <v>4139</v>
      </c>
    </row>
    <row r="12" spans="1:9" ht="30" customHeight="1" x14ac:dyDescent="0.3">
      <c r="A12" s="57" t="s">
        <v>81</v>
      </c>
      <c r="B12" s="56"/>
      <c r="C12" s="56"/>
      <c r="D12" s="56"/>
      <c r="E12" s="14">
        <f>45878</f>
        <v>45878</v>
      </c>
    </row>
    <row r="13" spans="1:9" x14ac:dyDescent="0.3">
      <c r="A13" s="57" t="s">
        <v>82</v>
      </c>
      <c r="B13" s="56"/>
      <c r="C13" s="56"/>
      <c r="D13" s="56"/>
      <c r="E13" s="14">
        <f>0.6+0.4+830.3+1639.3+1114.5</f>
        <v>3585.1</v>
      </c>
    </row>
    <row r="14" spans="1:9" ht="60.6" customHeight="1" x14ac:dyDescent="0.3">
      <c r="A14" s="57" t="s">
        <v>83</v>
      </c>
      <c r="B14" s="56"/>
      <c r="C14" s="56"/>
      <c r="D14" s="56"/>
      <c r="E14" s="14">
        <f>71.4+3036.6+9422.6</f>
        <v>12530.6</v>
      </c>
    </row>
    <row r="15" spans="1:9" ht="28.2" customHeight="1" x14ac:dyDescent="0.3">
      <c r="A15" s="57" t="s">
        <v>84</v>
      </c>
      <c r="B15" s="56"/>
      <c r="C15" s="56"/>
      <c r="D15" s="56"/>
      <c r="E15" s="14">
        <f>12487.6+4941.6+3230</f>
        <v>20659.2</v>
      </c>
    </row>
    <row r="16" spans="1:9" ht="28.2" customHeight="1" x14ac:dyDescent="0.3">
      <c r="A16" s="57" t="s">
        <v>85</v>
      </c>
      <c r="B16" s="56"/>
      <c r="C16" s="56"/>
      <c r="D16" s="56"/>
      <c r="E16" s="14">
        <f>196.7+164.2+159.9</f>
        <v>520.79999999999995</v>
      </c>
    </row>
    <row r="17" spans="1:5" ht="28.2" customHeight="1" x14ac:dyDescent="0.3">
      <c r="A17" s="57" t="s">
        <v>86</v>
      </c>
      <c r="B17" s="56"/>
      <c r="C17" s="56"/>
      <c r="D17" s="56"/>
      <c r="E17" s="14">
        <f>22.4+1.7+57.9</f>
        <v>82</v>
      </c>
    </row>
    <row r="18" spans="1:5" ht="31.2" customHeight="1" x14ac:dyDescent="0.3">
      <c r="A18" s="57" t="s">
        <v>87</v>
      </c>
      <c r="B18" s="56"/>
      <c r="C18" s="56"/>
      <c r="D18" s="56"/>
      <c r="E18" s="14">
        <f>1304.2+338.9</f>
        <v>1643.1</v>
      </c>
    </row>
    <row r="19" spans="1:5" ht="28.2" customHeight="1" x14ac:dyDescent="0.3">
      <c r="A19" s="57" t="s">
        <v>88</v>
      </c>
      <c r="B19" s="56"/>
      <c r="C19" s="56"/>
      <c r="D19" s="56"/>
      <c r="E19" s="14">
        <f>1272.8+685.8+667.3+258.5+972.2</f>
        <v>3856.5999999999995</v>
      </c>
    </row>
    <row r="20" spans="1:5" ht="26.4" customHeight="1" x14ac:dyDescent="0.3">
      <c r="A20" s="57" t="s">
        <v>89</v>
      </c>
      <c r="B20" s="56"/>
      <c r="C20" s="56"/>
      <c r="D20" s="56"/>
      <c r="E20" s="14">
        <f>47.4+17.4+14.7+12.7+121.1</f>
        <v>213.3</v>
      </c>
    </row>
    <row r="21" spans="1:5" ht="26.4" customHeight="1" x14ac:dyDescent="0.3">
      <c r="A21" s="57" t="s">
        <v>90</v>
      </c>
      <c r="B21" s="56"/>
      <c r="C21" s="56"/>
      <c r="D21" s="56"/>
      <c r="E21" s="14">
        <f>2003.2+367.5+1441.5+1768.1+371.8</f>
        <v>5952.0999999999995</v>
      </c>
    </row>
    <row r="22" spans="1:5" ht="28.8" customHeight="1" x14ac:dyDescent="0.3">
      <c r="A22" s="57" t="s">
        <v>91</v>
      </c>
      <c r="B22" s="56"/>
      <c r="C22" s="56"/>
      <c r="D22" s="56"/>
      <c r="E22" s="14">
        <f>0.2+16.2</f>
        <v>16.399999999999999</v>
      </c>
    </row>
    <row r="23" spans="1:5" ht="31.2" customHeight="1" x14ac:dyDescent="0.3">
      <c r="A23" s="57" t="s">
        <v>92</v>
      </c>
      <c r="B23" s="56"/>
      <c r="C23" s="56"/>
      <c r="D23" s="56"/>
      <c r="E23" s="14">
        <f>376.6</f>
        <v>376.6</v>
      </c>
    </row>
    <row r="24" spans="1:5" ht="31.8" customHeight="1" x14ac:dyDescent="0.3">
      <c r="A24" s="57" t="s">
        <v>93</v>
      </c>
      <c r="B24" s="56"/>
      <c r="C24" s="56"/>
      <c r="D24" s="56"/>
      <c r="E24" s="14">
        <f>17741.5</f>
        <v>17741.5</v>
      </c>
    </row>
    <row r="25" spans="1:5" ht="31.2" customHeight="1" x14ac:dyDescent="0.3">
      <c r="A25" s="57" t="s">
        <v>94</v>
      </c>
      <c r="B25" s="56"/>
      <c r="C25" s="56"/>
      <c r="D25" s="56"/>
      <c r="E25" s="14">
        <f>82.9+15906.4+28910.6</f>
        <v>44899.899999999994</v>
      </c>
    </row>
    <row r="26" spans="1:5" ht="60" customHeight="1" x14ac:dyDescent="0.3">
      <c r="A26" s="57" t="s">
        <v>95</v>
      </c>
      <c r="B26" s="56"/>
      <c r="C26" s="56"/>
      <c r="D26" s="56"/>
      <c r="E26" s="14">
        <f>27989.4+69426.7</f>
        <v>97416.1</v>
      </c>
    </row>
    <row r="27" spans="1:5" ht="27.6" customHeight="1" x14ac:dyDescent="0.3">
      <c r="A27" s="57" t="s">
        <v>96</v>
      </c>
      <c r="B27" s="56"/>
      <c r="C27" s="56"/>
      <c r="D27" s="56"/>
      <c r="E27" s="14">
        <f>65000</f>
        <v>65000</v>
      </c>
    </row>
    <row r="28" spans="1:5" x14ac:dyDescent="0.3">
      <c r="A28" s="57" t="s">
        <v>97</v>
      </c>
      <c r="B28" s="56"/>
      <c r="C28" s="56"/>
      <c r="D28" s="56"/>
      <c r="E28" s="14">
        <f>276</f>
        <v>276</v>
      </c>
    </row>
    <row r="29" spans="1:5" ht="27.6" customHeight="1" x14ac:dyDescent="0.3">
      <c r="A29" s="57" t="s">
        <v>98</v>
      </c>
      <c r="B29" s="56"/>
      <c r="C29" s="56"/>
      <c r="D29" s="56"/>
      <c r="E29" s="14">
        <f>14.7</f>
        <v>14.7</v>
      </c>
    </row>
    <row r="30" spans="1:5" ht="30" customHeight="1" x14ac:dyDescent="0.3">
      <c r="A30" s="57" t="s">
        <v>87</v>
      </c>
      <c r="B30" s="56"/>
      <c r="C30" s="56"/>
      <c r="D30" s="56"/>
      <c r="E30" s="14">
        <f>40.2</f>
        <v>40.200000000000003</v>
      </c>
    </row>
    <row r="31" spans="1:5" ht="30" customHeight="1" x14ac:dyDescent="0.3">
      <c r="A31" s="57" t="s">
        <v>99</v>
      </c>
      <c r="B31" s="56"/>
      <c r="C31" s="56"/>
      <c r="D31" s="56"/>
      <c r="E31" s="14">
        <f>888.1</f>
        <v>888.1</v>
      </c>
    </row>
    <row r="32" spans="1:5" ht="29.4" customHeight="1" x14ac:dyDescent="0.3">
      <c r="A32" s="57" t="s">
        <v>100</v>
      </c>
      <c r="B32" s="56"/>
      <c r="C32" s="56"/>
      <c r="D32" s="56"/>
      <c r="E32" s="14">
        <f>1116.4</f>
        <v>1116.4000000000001</v>
      </c>
    </row>
    <row r="33" spans="1:5" ht="27" customHeight="1" x14ac:dyDescent="0.3">
      <c r="A33" s="57" t="s">
        <v>96</v>
      </c>
      <c r="B33" s="56"/>
      <c r="C33" s="56"/>
      <c r="D33" s="56"/>
      <c r="E33" s="14">
        <f>63885.2+1290.2</f>
        <v>65175.399999999994</v>
      </c>
    </row>
    <row r="34" spans="1:5" ht="42" customHeight="1" x14ac:dyDescent="0.3">
      <c r="A34" s="57" t="s">
        <v>101</v>
      </c>
      <c r="B34" s="56"/>
      <c r="C34" s="56"/>
      <c r="D34" s="56"/>
      <c r="E34" s="14">
        <f>31352.6</f>
        <v>31352.6</v>
      </c>
    </row>
    <row r="35" spans="1:5" ht="27" customHeight="1" x14ac:dyDescent="0.3">
      <c r="A35" s="57" t="s">
        <v>102</v>
      </c>
      <c r="B35" s="56"/>
      <c r="C35" s="56"/>
      <c r="D35" s="56"/>
      <c r="E35" s="14">
        <f>949</f>
        <v>949</v>
      </c>
    </row>
    <row r="36" spans="1:5" ht="28.2" customHeight="1" x14ac:dyDescent="0.3">
      <c r="A36" s="57" t="s">
        <v>103</v>
      </c>
      <c r="B36" s="56"/>
      <c r="C36" s="56"/>
      <c r="D36" s="56"/>
      <c r="E36" s="14">
        <f>1845.1</f>
        <v>1845.1</v>
      </c>
    </row>
    <row r="37" spans="1:5" ht="27.6" customHeight="1" x14ac:dyDescent="0.3">
      <c r="A37" s="57" t="s">
        <v>104</v>
      </c>
      <c r="B37" s="56"/>
      <c r="C37" s="56"/>
      <c r="D37" s="56"/>
      <c r="E37" s="14">
        <f>8910</f>
        <v>8910</v>
      </c>
    </row>
    <row r="38" spans="1:5" ht="29.4" customHeight="1" x14ac:dyDescent="0.3">
      <c r="A38" s="57" t="s">
        <v>105</v>
      </c>
      <c r="B38" s="56"/>
      <c r="C38" s="56"/>
      <c r="D38" s="56"/>
      <c r="E38" s="14">
        <f>687.6</f>
        <v>687.6</v>
      </c>
    </row>
    <row r="39" spans="1:5" ht="32.4" customHeight="1" x14ac:dyDescent="0.3">
      <c r="A39" s="57" t="s">
        <v>106</v>
      </c>
      <c r="B39" s="56"/>
      <c r="C39" s="56"/>
      <c r="D39" s="56"/>
      <c r="E39" s="14">
        <f>9.9</f>
        <v>9.9</v>
      </c>
    </row>
    <row r="40" spans="1:5" ht="41.4" customHeight="1" x14ac:dyDescent="0.3">
      <c r="A40" s="57" t="s">
        <v>107</v>
      </c>
      <c r="B40" s="56"/>
      <c r="C40" s="56"/>
      <c r="D40" s="56"/>
      <c r="E40" s="14">
        <f>926.3</f>
        <v>926.3</v>
      </c>
    </row>
    <row r="41" spans="1:5" ht="30.6" customHeight="1" x14ac:dyDescent="0.3">
      <c r="A41" s="57" t="s">
        <v>108</v>
      </c>
      <c r="B41" s="56"/>
      <c r="C41" s="56"/>
      <c r="D41" s="56"/>
      <c r="E41" s="14">
        <f>14.2</f>
        <v>14.2</v>
      </c>
    </row>
    <row r="42" spans="1:5" ht="45.6" customHeight="1" x14ac:dyDescent="0.3">
      <c r="A42" s="57" t="s">
        <v>109</v>
      </c>
      <c r="B42" s="56"/>
      <c r="C42" s="56"/>
      <c r="D42" s="56"/>
      <c r="E42" s="14">
        <f>44.3</f>
        <v>44.3</v>
      </c>
    </row>
    <row r="43" spans="1:5" ht="45.6" customHeight="1" x14ac:dyDescent="0.3">
      <c r="A43" s="57" t="s">
        <v>110</v>
      </c>
      <c r="B43" s="56"/>
      <c r="C43" s="56"/>
      <c r="D43" s="56"/>
      <c r="E43" s="14">
        <f>2214.1</f>
        <v>2214.1</v>
      </c>
    </row>
    <row r="44" spans="1:5" ht="29.4" customHeight="1" x14ac:dyDescent="0.3">
      <c r="A44" s="57" t="s">
        <v>87</v>
      </c>
      <c r="B44" s="56"/>
      <c r="C44" s="56"/>
      <c r="D44" s="56"/>
      <c r="E44" s="14">
        <f>599.3</f>
        <v>599.29999999999995</v>
      </c>
    </row>
    <row r="45" spans="1:5" ht="42.6" customHeight="1" x14ac:dyDescent="0.3">
      <c r="A45" s="57" t="s">
        <v>111</v>
      </c>
      <c r="B45" s="56"/>
      <c r="C45" s="56"/>
      <c r="D45" s="56"/>
      <c r="E45" s="14">
        <f>10414.5</f>
        <v>10414.5</v>
      </c>
    </row>
    <row r="46" spans="1:5" ht="30" customHeight="1" x14ac:dyDescent="0.3">
      <c r="A46" s="57" t="s">
        <v>103</v>
      </c>
      <c r="B46" s="56"/>
      <c r="C46" s="56"/>
      <c r="D46" s="56"/>
      <c r="E46" s="14">
        <f>18.6</f>
        <v>18.600000000000001</v>
      </c>
    </row>
    <row r="47" spans="1:5" x14ac:dyDescent="0.3">
      <c r="A47" s="49" t="s">
        <v>5</v>
      </c>
      <c r="B47" s="50"/>
      <c r="C47" s="50"/>
      <c r="D47" s="50"/>
      <c r="E47" s="13">
        <f>'Муниципальные районы'!B15-Учреждения!E5+'Муниципальные районы'!B14</f>
        <v>1582080.7200200001</v>
      </c>
    </row>
    <row r="48" spans="1:5" x14ac:dyDescent="0.3">
      <c r="A48" s="15"/>
      <c r="B48" s="16"/>
      <c r="C48" s="16"/>
      <c r="D48" s="6"/>
      <c r="E48" s="17"/>
    </row>
    <row r="49" spans="1:5" x14ac:dyDescent="0.3">
      <c r="A49" s="51" t="s">
        <v>14</v>
      </c>
      <c r="B49" s="53" t="s">
        <v>6</v>
      </c>
      <c r="C49" s="54" t="s">
        <v>7</v>
      </c>
      <c r="D49" s="54"/>
      <c r="E49" s="54"/>
    </row>
    <row r="50" spans="1:5" ht="82.8" x14ac:dyDescent="0.3">
      <c r="A50" s="52"/>
      <c r="B50" s="53"/>
      <c r="C50" s="18" t="s">
        <v>8</v>
      </c>
      <c r="D50" s="18" t="s">
        <v>9</v>
      </c>
      <c r="E50" s="18" t="s">
        <v>10</v>
      </c>
    </row>
    <row r="51" spans="1:5" x14ac:dyDescent="0.3">
      <c r="A51" s="21" t="s">
        <v>41</v>
      </c>
      <c r="B51" s="19">
        <v>5259.4626500000004</v>
      </c>
      <c r="C51" s="19">
        <v>3796.0024699999999</v>
      </c>
      <c r="D51" s="19">
        <v>711.06349999999998</v>
      </c>
      <c r="E51" s="19"/>
    </row>
    <row r="52" spans="1:5" x14ac:dyDescent="0.3">
      <c r="A52" s="21" t="s">
        <v>42</v>
      </c>
      <c r="B52" s="19">
        <v>19411.337380000001</v>
      </c>
      <c r="C52" s="19">
        <v>5299.9209300000002</v>
      </c>
      <c r="D52" s="19">
        <v>1877.3518300000001</v>
      </c>
      <c r="E52" s="19"/>
    </row>
    <row r="53" spans="1:5" ht="27.6" x14ac:dyDescent="0.3">
      <c r="A53" s="21" t="s">
        <v>43</v>
      </c>
      <c r="B53" s="19">
        <v>59378.38005</v>
      </c>
      <c r="C53" s="19"/>
      <c r="D53" s="19"/>
      <c r="E53" s="19">
        <v>1175.1849999999999</v>
      </c>
    </row>
    <row r="54" spans="1:5" x14ac:dyDescent="0.3">
      <c r="A54" s="21" t="s">
        <v>44</v>
      </c>
      <c r="B54" s="19">
        <v>187.77359999999999</v>
      </c>
      <c r="C54" s="19"/>
      <c r="D54" s="19"/>
      <c r="E54" s="19"/>
    </row>
    <row r="55" spans="1:5" x14ac:dyDescent="0.3">
      <c r="A55" s="21" t="s">
        <v>45</v>
      </c>
      <c r="B55" s="19">
        <v>1250</v>
      </c>
      <c r="C55" s="19">
        <v>1250</v>
      </c>
      <c r="D55" s="19"/>
      <c r="E55" s="19"/>
    </row>
    <row r="56" spans="1:5" ht="27.6" x14ac:dyDescent="0.3">
      <c r="A56" s="21" t="s">
        <v>46</v>
      </c>
      <c r="B56" s="19">
        <v>39086.343500000003</v>
      </c>
      <c r="C56" s="19"/>
      <c r="D56" s="19"/>
      <c r="E56" s="19">
        <v>2486.9493000000002</v>
      </c>
    </row>
    <row r="57" spans="1:5" x14ac:dyDescent="0.3">
      <c r="A57" s="21" t="s">
        <v>47</v>
      </c>
      <c r="B57" s="19">
        <v>3624.18</v>
      </c>
      <c r="C57" s="19">
        <v>2141</v>
      </c>
      <c r="D57" s="19">
        <v>1382.73</v>
      </c>
      <c r="E57" s="19"/>
    </row>
    <row r="58" spans="1:5" x14ac:dyDescent="0.3">
      <c r="A58" s="21" t="s">
        <v>48</v>
      </c>
      <c r="B58" s="19">
        <v>180651.47721000001</v>
      </c>
      <c r="C58" s="19"/>
      <c r="D58" s="19"/>
      <c r="E58" s="19"/>
    </row>
    <row r="59" spans="1:5" x14ac:dyDescent="0.3">
      <c r="A59" s="21" t="s">
        <v>49</v>
      </c>
      <c r="B59" s="19">
        <v>6957.3729400000002</v>
      </c>
      <c r="C59" s="19">
        <v>4775.4851200000003</v>
      </c>
      <c r="D59" s="19">
        <v>2168.5035699999999</v>
      </c>
      <c r="E59" s="19">
        <v>-209.30341999999999</v>
      </c>
    </row>
    <row r="60" spans="1:5" x14ac:dyDescent="0.3">
      <c r="A60" s="21" t="s">
        <v>50</v>
      </c>
      <c r="B60" s="19">
        <v>75584.299410000007</v>
      </c>
      <c r="C60" s="19">
        <v>3842.9344700000001</v>
      </c>
      <c r="D60" s="19"/>
      <c r="E60" s="19">
        <v>36218.189830000003</v>
      </c>
    </row>
    <row r="61" spans="1:5" x14ac:dyDescent="0.3">
      <c r="A61" s="21" t="s">
        <v>51</v>
      </c>
      <c r="B61" s="19">
        <v>58044.174749999998</v>
      </c>
      <c r="C61" s="19">
        <v>4597.7756600000002</v>
      </c>
      <c r="D61" s="19">
        <v>1804.75926</v>
      </c>
      <c r="E61" s="19">
        <v>56436.060599999997</v>
      </c>
    </row>
    <row r="62" spans="1:5" x14ac:dyDescent="0.3">
      <c r="A62" s="21" t="s">
        <v>52</v>
      </c>
      <c r="B62" s="19">
        <v>187.5</v>
      </c>
      <c r="C62" s="19"/>
      <c r="D62" s="19"/>
      <c r="E62" s="19"/>
    </row>
    <row r="63" spans="1:5" ht="27.6" x14ac:dyDescent="0.3">
      <c r="A63" s="21" t="s">
        <v>53</v>
      </c>
      <c r="B63" s="19">
        <v>5163.5590000000002</v>
      </c>
      <c r="C63" s="19">
        <v>4200</v>
      </c>
      <c r="D63" s="19"/>
      <c r="E63" s="19"/>
    </row>
    <row r="64" spans="1:5" x14ac:dyDescent="0.3">
      <c r="A64" s="21" t="s">
        <v>54</v>
      </c>
      <c r="B64" s="19">
        <v>47.966000000000001</v>
      </c>
      <c r="C64" s="19"/>
      <c r="D64" s="19"/>
      <c r="E64" s="19"/>
    </row>
    <row r="65" spans="1:5" x14ac:dyDescent="0.3">
      <c r="A65" s="21" t="s">
        <v>55</v>
      </c>
      <c r="B65" s="19">
        <v>5821.6321200000002</v>
      </c>
      <c r="C65" s="19">
        <v>2248.13015</v>
      </c>
      <c r="D65" s="19">
        <v>1015.2394</v>
      </c>
      <c r="E65" s="19"/>
    </row>
    <row r="66" spans="1:5" ht="27.6" x14ac:dyDescent="0.3">
      <c r="A66" s="21" t="s">
        <v>56</v>
      </c>
      <c r="B66" s="19">
        <v>6273.4973099999997</v>
      </c>
      <c r="C66" s="19">
        <v>2718.1945700000001</v>
      </c>
      <c r="D66" s="19">
        <v>818.21614999999997</v>
      </c>
      <c r="E66" s="19">
        <v>772.41241000000002</v>
      </c>
    </row>
    <row r="67" spans="1:5" x14ac:dyDescent="0.3">
      <c r="A67" s="21" t="s">
        <v>57</v>
      </c>
      <c r="B67" s="19">
        <v>104847.6776</v>
      </c>
      <c r="C67" s="19"/>
      <c r="D67" s="19"/>
      <c r="E67" s="19"/>
    </row>
    <row r="68" spans="1:5" x14ac:dyDescent="0.3">
      <c r="A68" s="21" t="s">
        <v>58</v>
      </c>
      <c r="B68" s="19">
        <v>9454.2837799999998</v>
      </c>
      <c r="C68" s="19">
        <v>6993.9902400000001</v>
      </c>
      <c r="D68" s="19">
        <v>3439.3486600000001</v>
      </c>
      <c r="E68" s="19"/>
    </row>
    <row r="69" spans="1:5" x14ac:dyDescent="0.3">
      <c r="A69" s="21" t="s">
        <v>59</v>
      </c>
      <c r="B69" s="19">
        <v>478.44245000000001</v>
      </c>
      <c r="C69" s="19">
        <v>180</v>
      </c>
      <c r="D69" s="19"/>
      <c r="E69" s="19"/>
    </row>
    <row r="70" spans="1:5" x14ac:dyDescent="0.3">
      <c r="A70" s="21" t="s">
        <v>60</v>
      </c>
      <c r="B70" s="19">
        <v>2166.3739999999998</v>
      </c>
      <c r="C70" s="19">
        <v>1594.9</v>
      </c>
      <c r="D70" s="19">
        <v>570</v>
      </c>
      <c r="E70" s="19"/>
    </row>
    <row r="71" spans="1:5" x14ac:dyDescent="0.3">
      <c r="A71" s="21" t="s">
        <v>61</v>
      </c>
      <c r="B71" s="19">
        <v>2265</v>
      </c>
      <c r="C71" s="19">
        <v>1400</v>
      </c>
      <c r="D71" s="19">
        <v>750</v>
      </c>
      <c r="E71" s="19"/>
    </row>
    <row r="72" spans="1:5" x14ac:dyDescent="0.3">
      <c r="A72" s="21" t="s">
        <v>62</v>
      </c>
      <c r="B72" s="19">
        <v>1539.0007599999999</v>
      </c>
      <c r="C72" s="19">
        <v>885.09614999999997</v>
      </c>
      <c r="D72" s="19">
        <v>558.06961000000001</v>
      </c>
      <c r="E72" s="19"/>
    </row>
    <row r="73" spans="1:5" x14ac:dyDescent="0.3">
      <c r="A73" s="21" t="s">
        <v>63</v>
      </c>
      <c r="B73" s="19">
        <v>570.09</v>
      </c>
      <c r="C73" s="19">
        <v>330</v>
      </c>
      <c r="D73" s="19">
        <v>220</v>
      </c>
      <c r="E73" s="19"/>
    </row>
    <row r="74" spans="1:5" x14ac:dyDescent="0.3">
      <c r="A74" s="21" t="s">
        <v>64</v>
      </c>
      <c r="B74" s="19">
        <v>2802.4703100000002</v>
      </c>
      <c r="C74" s="19">
        <v>1904.6970699999999</v>
      </c>
      <c r="D74" s="19">
        <v>807.21322999999995</v>
      </c>
      <c r="E74" s="19"/>
    </row>
    <row r="75" spans="1:5" x14ac:dyDescent="0.3">
      <c r="A75" s="21" t="s">
        <v>65</v>
      </c>
      <c r="B75" s="19">
        <v>677614.53504999995</v>
      </c>
      <c r="C75" s="19">
        <v>4163</v>
      </c>
      <c r="D75" s="19"/>
      <c r="E75" s="19"/>
    </row>
    <row r="76" spans="1:5" x14ac:dyDescent="0.3">
      <c r="A76" s="21" t="s">
        <v>66</v>
      </c>
      <c r="B76" s="19">
        <v>7484.0037000000002</v>
      </c>
      <c r="C76" s="19">
        <v>5190.4719999999998</v>
      </c>
      <c r="D76" s="19">
        <v>1820.636</v>
      </c>
      <c r="E76" s="19"/>
    </row>
    <row r="77" spans="1:5" x14ac:dyDescent="0.3">
      <c r="A77" s="21" t="s">
        <v>67</v>
      </c>
      <c r="B77" s="19">
        <v>4866.3469999999998</v>
      </c>
      <c r="C77" s="19"/>
      <c r="D77" s="19"/>
      <c r="E77" s="19">
        <v>2316.3470000000002</v>
      </c>
    </row>
    <row r="78" spans="1:5" x14ac:dyDescent="0.3">
      <c r="A78" s="21" t="s">
        <v>68</v>
      </c>
      <c r="B78" s="19">
        <v>1584.97991</v>
      </c>
      <c r="C78" s="19">
        <v>1519.7188100000001</v>
      </c>
      <c r="D78" s="19">
        <v>525.29174</v>
      </c>
      <c r="E78" s="19">
        <v>114.69298000000001</v>
      </c>
    </row>
    <row r="79" spans="1:5" x14ac:dyDescent="0.3">
      <c r="A79" s="21" t="s">
        <v>69</v>
      </c>
      <c r="B79" s="19">
        <v>3958.5441999999998</v>
      </c>
      <c r="C79" s="19">
        <v>1010.1402</v>
      </c>
      <c r="D79" s="19"/>
      <c r="E79" s="19"/>
    </row>
    <row r="80" spans="1:5" x14ac:dyDescent="0.3">
      <c r="A80" s="21" t="s">
        <v>70</v>
      </c>
      <c r="B80" s="19">
        <v>1202.4367</v>
      </c>
      <c r="C80" s="19">
        <v>742</v>
      </c>
      <c r="D80" s="19">
        <v>340.92599999999999</v>
      </c>
      <c r="E80" s="19"/>
    </row>
    <row r="81" spans="1:5" x14ac:dyDescent="0.3">
      <c r="A81" s="21" t="s">
        <v>71</v>
      </c>
      <c r="B81" s="19">
        <v>251.09245000000001</v>
      </c>
      <c r="C81" s="19"/>
      <c r="D81" s="19"/>
      <c r="E81" s="19"/>
    </row>
    <row r="82" spans="1:5" x14ac:dyDescent="0.3">
      <c r="A82" s="21" t="s">
        <v>72</v>
      </c>
      <c r="B82" s="19">
        <v>1538.3097</v>
      </c>
      <c r="C82" s="19"/>
      <c r="D82" s="19"/>
      <c r="E82" s="19"/>
    </row>
    <row r="83" spans="1:5" x14ac:dyDescent="0.3">
      <c r="A83" s="21" t="s">
        <v>73</v>
      </c>
      <c r="B83" s="19">
        <v>41147.212529999997</v>
      </c>
      <c r="C83" s="19"/>
      <c r="D83" s="19"/>
      <c r="E83" s="19"/>
    </row>
    <row r="84" spans="1:5" x14ac:dyDescent="0.3">
      <c r="A84" s="21" t="s">
        <v>74</v>
      </c>
      <c r="B84" s="19">
        <v>441.81995999999998</v>
      </c>
      <c r="C84" s="19">
        <v>147.27760000000001</v>
      </c>
      <c r="D84" s="19">
        <v>127.5198</v>
      </c>
      <c r="E84" s="19"/>
    </row>
    <row r="85" spans="1:5" x14ac:dyDescent="0.3">
      <c r="A85" s="21" t="s">
        <v>75</v>
      </c>
      <c r="B85" s="19">
        <v>518</v>
      </c>
      <c r="C85" s="19">
        <v>287</v>
      </c>
      <c r="D85" s="19">
        <v>146</v>
      </c>
      <c r="E85" s="19"/>
    </row>
    <row r="86" spans="1:5" ht="27.6" x14ac:dyDescent="0.3">
      <c r="A86" s="21" t="s">
        <v>76</v>
      </c>
      <c r="B86" s="19">
        <v>3845.2028599999999</v>
      </c>
      <c r="C86" s="19">
        <v>2325.1332400000001</v>
      </c>
      <c r="D86" s="19">
        <v>1498.3156300000001</v>
      </c>
      <c r="E86" s="19"/>
    </row>
    <row r="87" spans="1:5" x14ac:dyDescent="0.3">
      <c r="A87" s="23" t="s">
        <v>77</v>
      </c>
      <c r="B87" s="20">
        <v>1335504.7788800001</v>
      </c>
      <c r="C87" s="20">
        <v>63542.86868</v>
      </c>
      <c r="D87" s="20">
        <v>20581.184379999999</v>
      </c>
      <c r="E87" s="20">
        <v>99310.5337</v>
      </c>
    </row>
  </sheetData>
  <mergeCells count="47">
    <mergeCell ref="A46:D46"/>
    <mergeCell ref="A41:D41"/>
    <mergeCell ref="A42:D42"/>
    <mergeCell ref="A43:D43"/>
    <mergeCell ref="A44:D44"/>
    <mergeCell ref="A45:D45"/>
    <mergeCell ref="A36:D36"/>
    <mergeCell ref="A37:D37"/>
    <mergeCell ref="A38:D38"/>
    <mergeCell ref="A39:D39"/>
    <mergeCell ref="A40:D40"/>
    <mergeCell ref="A31:D31"/>
    <mergeCell ref="A32:D32"/>
    <mergeCell ref="A33:D33"/>
    <mergeCell ref="A34:D34"/>
    <mergeCell ref="A35:D35"/>
    <mergeCell ref="A26:D26"/>
    <mergeCell ref="A27:D27"/>
    <mergeCell ref="A28:D28"/>
    <mergeCell ref="A29:D29"/>
    <mergeCell ref="A30:D30"/>
    <mergeCell ref="A21:D21"/>
    <mergeCell ref="A22:D22"/>
    <mergeCell ref="A23:D23"/>
    <mergeCell ref="A24:D24"/>
    <mergeCell ref="A25:D25"/>
    <mergeCell ref="A16:D16"/>
    <mergeCell ref="A17:D17"/>
    <mergeCell ref="A18:D18"/>
    <mergeCell ref="A19:D19"/>
    <mergeCell ref="A20:D20"/>
    <mergeCell ref="A1:E1"/>
    <mergeCell ref="A2:E2"/>
    <mergeCell ref="A5:D5"/>
    <mergeCell ref="A47:D47"/>
    <mergeCell ref="A49:A50"/>
    <mergeCell ref="B49:B50"/>
    <mergeCell ref="C49:E49"/>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view="pageBreakPreview" topLeftCell="A8" zoomScaleNormal="100" zoomScaleSheetLayoutView="100" workbookViewId="0">
      <selection activeCell="B16" sqref="B16"/>
    </sheetView>
  </sheetViews>
  <sheetFormatPr defaultRowHeight="14.4" x14ac:dyDescent="0.3"/>
  <cols>
    <col min="1" max="1" width="38.33203125" customWidth="1"/>
    <col min="2" max="2" width="13.109375" customWidth="1"/>
    <col min="3" max="3" width="13.33203125" customWidth="1"/>
    <col min="4" max="4" width="13" customWidth="1"/>
    <col min="5" max="5" width="13.109375" customWidth="1"/>
    <col min="6" max="6" width="13.44140625" customWidth="1"/>
    <col min="7" max="8" width="13.33203125" customWidth="1"/>
    <col min="9" max="9" width="12.88671875" customWidth="1"/>
    <col min="10" max="10" width="12.6640625" customWidth="1"/>
    <col min="11" max="11" width="11" customWidth="1"/>
    <col min="12" max="12" width="13.44140625" customWidth="1"/>
    <col min="13" max="13" width="13.5546875" customWidth="1"/>
    <col min="14" max="14" width="12.88671875" customWidth="1"/>
    <col min="15" max="15" width="13.33203125" customWidth="1"/>
    <col min="16" max="16" width="10.44140625" customWidth="1"/>
  </cols>
  <sheetData>
    <row r="1" spans="1:20" s="29" customFormat="1" ht="15.6" x14ac:dyDescent="0.3">
      <c r="A1" s="43" t="s">
        <v>40</v>
      </c>
      <c r="C1" s="30" t="s">
        <v>13</v>
      </c>
    </row>
    <row r="2" spans="1:20" x14ac:dyDescent="0.3">
      <c r="A2" s="38" t="str">
        <f>TEXT(EndData2,"[$-FC19]ДД.ММ.ГГГ")</f>
        <v>27.06.2019</v>
      </c>
      <c r="B2" s="38">
        <f>A2+1</f>
        <v>43644</v>
      </c>
      <c r="C2" s="44" t="str">
        <f>TEXT(B2,"[$-FC19]ДД.ММ.ГГГ")</f>
        <v>28.06.2019</v>
      </c>
      <c r="P2" s="27" t="s">
        <v>12</v>
      </c>
    </row>
    <row r="3" spans="1:20" s="28" customFormat="1" ht="51.75" customHeight="1" x14ac:dyDescent="0.25">
      <c r="A3" s="35" t="s">
        <v>15</v>
      </c>
      <c r="B3" s="42" t="s">
        <v>16</v>
      </c>
      <c r="C3" s="39" t="s">
        <v>17</v>
      </c>
      <c r="D3" s="39" t="s">
        <v>18</v>
      </c>
      <c r="E3" s="39" t="s">
        <v>19</v>
      </c>
      <c r="F3" s="39" t="s">
        <v>20</v>
      </c>
      <c r="G3" s="39" t="s">
        <v>21</v>
      </c>
      <c r="H3" s="39" t="s">
        <v>22</v>
      </c>
      <c r="I3" s="39" t="s">
        <v>23</v>
      </c>
      <c r="J3" s="39" t="s">
        <v>24</v>
      </c>
      <c r="K3" s="39" t="s">
        <v>25</v>
      </c>
      <c r="L3" s="39" t="s">
        <v>26</v>
      </c>
      <c r="M3" s="39" t="s">
        <v>27</v>
      </c>
      <c r="N3" s="39" t="s">
        <v>28</v>
      </c>
      <c r="O3" s="39" t="s">
        <v>29</v>
      </c>
      <c r="P3" s="24" t="s">
        <v>11</v>
      </c>
    </row>
    <row r="4" spans="1:20" ht="27" x14ac:dyDescent="0.3">
      <c r="A4" s="25" t="s">
        <v>31</v>
      </c>
      <c r="B4" s="40"/>
      <c r="C4" s="40"/>
      <c r="D4" s="40"/>
      <c r="E4" s="40"/>
      <c r="F4" s="40">
        <v>8500</v>
      </c>
      <c r="G4" s="40"/>
      <c r="H4" s="40"/>
      <c r="I4" s="40"/>
      <c r="J4" s="40"/>
      <c r="K4" s="40"/>
      <c r="L4" s="40"/>
      <c r="M4" s="40"/>
      <c r="N4" s="40"/>
      <c r="O4" s="40"/>
      <c r="P4" s="26">
        <v>8500</v>
      </c>
      <c r="Q4" s="27"/>
      <c r="R4" s="27"/>
      <c r="S4" s="27"/>
      <c r="T4" s="27"/>
    </row>
    <row r="5" spans="1:20" ht="106.2" x14ac:dyDescent="0.3">
      <c r="A5" s="25" t="s">
        <v>32</v>
      </c>
      <c r="B5" s="40">
        <v>-79.599999999999994</v>
      </c>
      <c r="C5" s="40">
        <v>637.71091000000001</v>
      </c>
      <c r="D5" s="40"/>
      <c r="E5" s="40"/>
      <c r="F5" s="40"/>
      <c r="G5" s="40"/>
      <c r="H5" s="40"/>
      <c r="I5" s="40"/>
      <c r="J5" s="40">
        <v>200</v>
      </c>
      <c r="K5" s="40"/>
      <c r="L5" s="40">
        <v>503.74601000000001</v>
      </c>
      <c r="M5" s="40"/>
      <c r="N5" s="40"/>
      <c r="O5" s="40"/>
      <c r="P5" s="26">
        <v>1261.8569199999999</v>
      </c>
      <c r="Q5" s="27"/>
      <c r="R5" s="27"/>
      <c r="S5" s="27"/>
      <c r="T5" s="27"/>
    </row>
    <row r="6" spans="1:20" ht="40.200000000000003" x14ac:dyDescent="0.3">
      <c r="A6" s="25" t="s">
        <v>33</v>
      </c>
      <c r="B6" s="40"/>
      <c r="C6" s="40">
        <v>128396.42375</v>
      </c>
      <c r="D6" s="40"/>
      <c r="E6" s="40"/>
      <c r="F6" s="40"/>
      <c r="G6" s="40"/>
      <c r="H6" s="40"/>
      <c r="I6" s="40"/>
      <c r="J6" s="40"/>
      <c r="K6" s="40"/>
      <c r="L6" s="40"/>
      <c r="M6" s="40"/>
      <c r="N6" s="40"/>
      <c r="O6" s="40"/>
      <c r="P6" s="26">
        <v>128396.42375</v>
      </c>
      <c r="Q6" s="27"/>
      <c r="R6" s="27"/>
      <c r="S6" s="27"/>
      <c r="T6" s="27"/>
    </row>
    <row r="7" spans="1:20" ht="93" x14ac:dyDescent="0.3">
      <c r="A7" s="25" t="s">
        <v>34</v>
      </c>
      <c r="B7" s="40"/>
      <c r="C7" s="40"/>
      <c r="D7" s="40"/>
      <c r="E7" s="40"/>
      <c r="F7" s="40"/>
      <c r="G7" s="40"/>
      <c r="H7" s="40"/>
      <c r="I7" s="40"/>
      <c r="J7" s="40"/>
      <c r="K7" s="40"/>
      <c r="L7" s="40">
        <v>447.64078000000001</v>
      </c>
      <c r="M7" s="40"/>
      <c r="N7" s="40"/>
      <c r="O7" s="40"/>
      <c r="P7" s="26">
        <v>447.64078000000001</v>
      </c>
      <c r="Q7" s="27"/>
      <c r="R7" s="27"/>
      <c r="S7" s="27"/>
      <c r="T7" s="27"/>
    </row>
    <row r="8" spans="1:20" ht="119.4" x14ac:dyDescent="0.3">
      <c r="A8" s="25" t="s">
        <v>35</v>
      </c>
      <c r="B8" s="40"/>
      <c r="C8" s="40"/>
      <c r="D8" s="40"/>
      <c r="E8" s="40"/>
      <c r="F8" s="40"/>
      <c r="G8" s="40"/>
      <c r="H8" s="40">
        <v>0.9</v>
      </c>
      <c r="I8" s="40"/>
      <c r="J8" s="40"/>
      <c r="K8" s="40"/>
      <c r="L8" s="40"/>
      <c r="M8" s="40"/>
      <c r="N8" s="40"/>
      <c r="O8" s="40"/>
      <c r="P8" s="26">
        <v>0.9</v>
      </c>
      <c r="Q8" s="27"/>
      <c r="R8" s="27"/>
      <c r="S8" s="27"/>
      <c r="T8" s="27"/>
    </row>
    <row r="9" spans="1:20" ht="40.200000000000003" x14ac:dyDescent="0.3">
      <c r="A9" s="25" t="s">
        <v>36</v>
      </c>
      <c r="B9" s="40"/>
      <c r="C9" s="40"/>
      <c r="D9" s="40">
        <v>16.236370000000001</v>
      </c>
      <c r="E9" s="40"/>
      <c r="F9" s="40"/>
      <c r="G9" s="40"/>
      <c r="H9" s="40"/>
      <c r="I9" s="40"/>
      <c r="J9" s="40"/>
      <c r="K9" s="40"/>
      <c r="L9" s="40"/>
      <c r="M9" s="40"/>
      <c r="N9" s="40"/>
      <c r="O9" s="40"/>
      <c r="P9" s="26">
        <v>16.236370000000001</v>
      </c>
      <c r="Q9" s="27"/>
      <c r="R9" s="27"/>
      <c r="S9" s="27"/>
      <c r="T9" s="27"/>
    </row>
    <row r="10" spans="1:20" ht="40.200000000000003" x14ac:dyDescent="0.3">
      <c r="A10" s="25" t="s">
        <v>37</v>
      </c>
      <c r="B10" s="40"/>
      <c r="C10" s="40"/>
      <c r="D10" s="40">
        <v>128.83332999999999</v>
      </c>
      <c r="E10" s="40">
        <v>53.233330000000002</v>
      </c>
      <c r="F10" s="40">
        <v>22.283329999999999</v>
      </c>
      <c r="G10" s="40">
        <v>89.633330000000001</v>
      </c>
      <c r="H10" s="40">
        <v>37.075000000000003</v>
      </c>
      <c r="I10" s="40">
        <v>8.0749999999999993</v>
      </c>
      <c r="J10" s="40">
        <v>189.9</v>
      </c>
      <c r="K10" s="40">
        <v>25.425000000000001</v>
      </c>
      <c r="L10" s="40">
        <v>51.316670000000002</v>
      </c>
      <c r="M10" s="40">
        <v>53.8</v>
      </c>
      <c r="N10" s="40">
        <v>46.158329999999999</v>
      </c>
      <c r="O10" s="40">
        <v>19.350000000000001</v>
      </c>
      <c r="P10" s="26">
        <v>725.08331999999996</v>
      </c>
      <c r="Q10" s="27"/>
      <c r="R10" s="27"/>
      <c r="S10" s="27"/>
      <c r="T10" s="27"/>
    </row>
    <row r="11" spans="1:20" ht="27" x14ac:dyDescent="0.3">
      <c r="A11" s="25" t="s">
        <v>38</v>
      </c>
      <c r="B11" s="40"/>
      <c r="C11" s="40">
        <v>125</v>
      </c>
      <c r="D11" s="40"/>
      <c r="E11" s="40"/>
      <c r="F11" s="40"/>
      <c r="G11" s="40"/>
      <c r="H11" s="40"/>
      <c r="I11" s="40"/>
      <c r="J11" s="40"/>
      <c r="K11" s="40"/>
      <c r="L11" s="40"/>
      <c r="M11" s="40"/>
      <c r="N11" s="40"/>
      <c r="O11" s="40"/>
      <c r="P11" s="26">
        <v>125</v>
      </c>
      <c r="Q11" s="27"/>
      <c r="R11" s="27"/>
      <c r="S11" s="27"/>
      <c r="T11" s="27"/>
    </row>
    <row r="12" spans="1:20" x14ac:dyDescent="0.3">
      <c r="A12" s="33" t="s">
        <v>39</v>
      </c>
      <c r="B12" s="41">
        <v>-79.599999999999994</v>
      </c>
      <c r="C12" s="41">
        <v>129159.13466</v>
      </c>
      <c r="D12" s="41">
        <v>145.06970000000001</v>
      </c>
      <c r="E12" s="41">
        <v>53.233330000000002</v>
      </c>
      <c r="F12" s="41">
        <v>8522.2833300000002</v>
      </c>
      <c r="G12" s="41">
        <v>89.633330000000001</v>
      </c>
      <c r="H12" s="41">
        <v>37.975000000000001</v>
      </c>
      <c r="I12" s="41">
        <v>8.0749999999999993</v>
      </c>
      <c r="J12" s="41">
        <v>389.9</v>
      </c>
      <c r="K12" s="41">
        <v>25.425000000000001</v>
      </c>
      <c r="L12" s="41">
        <v>1002.70346</v>
      </c>
      <c r="M12" s="41">
        <v>53.8</v>
      </c>
      <c r="N12" s="41">
        <v>46.158329999999999</v>
      </c>
      <c r="O12" s="41">
        <v>19.350000000000001</v>
      </c>
      <c r="P12" s="26">
        <v>139473.14113999999</v>
      </c>
      <c r="Q12" s="34"/>
      <c r="R12" s="34"/>
      <c r="S12" s="34"/>
      <c r="T12" s="34"/>
    </row>
    <row r="14" spans="1:20" x14ac:dyDescent="0.3">
      <c r="A14" s="37" t="s">
        <v>30</v>
      </c>
      <c r="B14" s="36">
        <f>Учреждения!B87+'Муниципальные районы'!P12</f>
        <v>1474977.9200200001</v>
      </c>
    </row>
    <row r="15" spans="1:20" ht="32.25" customHeight="1" x14ac:dyDescent="0.3">
      <c r="A15" s="37" t="str">
        <f>CONCATENATE("Остатки бюджетных средств на ",C2,"г.")</f>
        <v>Остатки бюджетных средств на 28.06.2019г.</v>
      </c>
      <c r="B15" s="36">
        <f>1214521.2</f>
        <v>1214521.2</v>
      </c>
    </row>
  </sheetData>
  <pageMargins left="0.23622047244094491" right="0.23622047244094491" top="0.74803149606299213" bottom="0.74803149606299213" header="0.31496062992125984" footer="0.31496062992125984"/>
  <pageSetup paperSize="9" scale="61"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2019-07-02T04:30:31Z</dcterms:modified>
</cp:coreProperties>
</file>