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Учреждения!$48:$49</definedName>
    <definedName name="_xlnm.Print_Area" localSheetId="1">'Муниципальные районы'!$A$1:$P$14</definedName>
    <definedName name="_xlnm.Print_Area" localSheetId="0">Учреждения!$A$1:$E$87</definedName>
  </definedNames>
  <calcPr calcId="162913"/>
</workbook>
</file>

<file path=xl/calcChain.xml><?xml version="1.0" encoding="utf-8"?>
<calcChain xmlns="http://schemas.openxmlformats.org/spreadsheetml/2006/main">
  <c r="E46" i="1" l="1"/>
  <c r="E8" i="1" s="1"/>
  <c r="E9" i="1"/>
  <c r="E45" i="1"/>
  <c r="E22" i="1"/>
  <c r="E21" i="1"/>
  <c r="E44" i="1"/>
  <c r="E38" i="1"/>
  <c r="E19" i="1"/>
  <c r="E18" i="1"/>
  <c r="E43" i="1"/>
  <c r="E42" i="1"/>
  <c r="E15" i="1"/>
  <c r="E31" i="1"/>
  <c r="E41" i="1"/>
  <c r="E23" i="1"/>
  <c r="E29" i="1"/>
  <c r="E12" i="1"/>
  <c r="E26" i="1"/>
  <c r="E39" i="1"/>
  <c r="E37" i="1"/>
  <c r="E36" i="1"/>
  <c r="E35" i="1"/>
  <c r="E34" i="1"/>
  <c r="E33" i="1"/>
  <c r="E32" i="1"/>
  <c r="E13" i="1"/>
  <c r="E30" i="1"/>
  <c r="E28" i="1"/>
  <c r="E27" i="1"/>
  <c r="E25" i="1"/>
  <c r="E24" i="1"/>
  <c r="E17" i="1"/>
  <c r="E11" i="1"/>
  <c r="E10" i="1"/>
  <c r="E20" i="1"/>
  <c r="E16" i="1"/>
  <c r="E14" i="1"/>
  <c r="B12" i="2"/>
  <c r="A2" i="2" l="1"/>
  <c r="B2" i="2" s="1"/>
  <c r="C2" i="2" s="1"/>
  <c r="A13" i="2" s="1"/>
  <c r="H1" i="1" l="1"/>
  <c r="A5" i="1" s="1"/>
  <c r="H2" i="1"/>
  <c r="G1" i="1"/>
  <c r="G2" i="1"/>
  <c r="A2" i="1" l="1"/>
</calcChain>
</file>

<file path=xl/sharedStrings.xml><?xml version="1.0" encoding="utf-8"?>
<sst xmlns="http://schemas.openxmlformats.org/spreadsheetml/2006/main" count="113" uniqueCount="111">
  <si>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</si>
  <si>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</si>
  <si>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</si>
  <si>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</si>
  <si>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</si>
  <si>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</si>
  <si>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</si>
  <si>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</si>
  <si>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</si>
  <si>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</si>
  <si>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</si>
  <si>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</si>
  <si>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</si>
  <si>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</si>
  <si>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</si>
  <si>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</si>
  <si>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</si>
  <si>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</si>
  <si>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</si>
  <si>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</si>
  <si>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</si>
  <si>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</si>
  <si>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</si>
  <si>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</si>
  <si>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</si>
  <si>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</si>
  <si>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</si>
  <si>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</si>
  <si>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</si>
  <si>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</si>
  <si>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</si>
  <si>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</si>
  <si>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</si>
  <si>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</si>
  <si>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</si>
  <si>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Финансовое обеспечение дорожной деятельности в рамках реализации национального проекта "Безопасные и качественные автомобильные дороги"</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</si>
  <si>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</si>
  <si>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Всего:</t>
  </si>
  <si>
    <t>29.08.2019</t>
  </si>
  <si>
    <t>Законодательное Собрание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</si>
  <si>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</si>
  <si>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</si>
  <si>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</si>
  <si>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</si>
  <si>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</si>
  <si>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</si>
  <si>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</si>
  <si>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</si>
  <si>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</si>
  <si>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</si>
  <si>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</si>
  <si>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</si>
  <si>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</si>
  <si>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</si>
  <si>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</si>
  <si>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</si>
  <si>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</si>
  <si>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</si>
  <si>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</si>
  <si>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</si>
  <si>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</si>
  <si>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</si>
  <si>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</si>
  <si>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</si>
  <si>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</si>
  <si>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</si>
  <si>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</si>
  <si>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</si>
  <si>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</si>
  <si>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</si>
  <si>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</si>
  <si>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</si>
  <si>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</si>
  <si>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</si>
  <si>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</si>
  <si>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23.08.2019</t>
  </si>
  <si>
    <t xml:space="preserve">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</si>
  <si>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</si>
  <si>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Единая субвенция бюджетам субъектов Российской Федерации и бюджету г. Байконура</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</si>
  <si>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</si>
  <si>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</si>
  <si>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</si>
  <si>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</si>
  <si>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</si>
  <si>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</si>
  <si>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</si>
  <si>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</si>
  <si>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</si>
  <si>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</si>
  <si>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 xml:space="preserve">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 </t>
  </si>
  <si>
    <t xml:space="preserve">Субсидии бюджетам субъектов Российской Федерации на реализацию дополнительных мероприятий в сфере занятости населения </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</si>
  <si>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</si>
  <si>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</si>
  <si>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 xml:space="preserve">Субсидии бюджетам субъектов Российской Федерации на реализацию мероприятий по устойчивому развитию сельских территорий </t>
  </si>
  <si>
    <t xml:space="preserve">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t>
  </si>
  <si>
    <t xml:space="preserve">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 </t>
  </si>
  <si>
    <t xml:space="preserve">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 </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</si>
  <si>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</si>
  <si>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</si>
  <si>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</si>
  <si>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 xml:space="preserve">Субсидии бюджетам субъектов Российской Федерации за счет средств резервного фонда Правительства Российской Федерации </t>
  </si>
  <si>
    <t xml:space="preserve">Субсидии бюджетам субъектов Российской Федерации на поддержку творческой деятельности и техническое оснащение детских и кукольных театров </t>
  </si>
  <si>
    <t xml:space="preserve">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внутригородских муниципальных образований городов федерального значения </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</si>
  <si>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</si>
  <si>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</si>
  <si>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</si>
  <si>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Субсидии бюджетам субъектов Российской Федерации на 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переехавшим на работу в сельский населенный пункт, либо рабочий поселок, либо поселок городского типа из другого населенного пункта</t>
  </si>
  <si>
    <t xml:space="preserve">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 </t>
  </si>
  <si>
    <t xml:space="preserve">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 </t>
  </si>
  <si>
    <t xml:space="preserve">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</si>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</sst>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abSelected="1" view="pageBreakPreview" topLeftCell="A67" zoomScaleNormal="100" zoomScaleSheetLayoutView="100" workbookViewId="0">
      <selection activeCell="E47" sqref="E47"/>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75</v>
      </c>
      <c r="G1" s="32" t="str">
        <f>TEXT(F1,"[$-FC19]ДД ММММ")</f>
        <v>23 августа</v>
      </c>
      <c r="H1" s="32" t="str">
        <f>TEXT(F1,"[$-FC19]ДД.ММ.ГГГ \г")</f>
        <v>23.08.2019 г</v>
      </c>
    </row>
    <row r="2" spans="1:9" ht="15.6" x14ac:dyDescent="0.3">
      <c r="A2" s="45" t="str">
        <f>CONCATENATE("с ",G1," по ",G2,"ода")</f>
        <v>с 23 августа по 29 августа 2019 года</v>
      </c>
      <c r="B2" s="45"/>
      <c r="C2" s="45"/>
      <c r="D2" s="45"/>
      <c r="E2" s="45"/>
      <c r="F2" s="31" t="s">
        <v>38</v>
      </c>
      <c r="G2" s="32" t="str">
        <f>TEXT(F2,"[$-FC19]ДД ММММ ГГГ \г")</f>
        <v>29 августа 2019 г</v>
      </c>
      <c r="H2" s="32" t="str">
        <f>TEXT(F2,"[$-FC19]ДД.ММ.ГГГ \г")</f>
        <v>29.08.2019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23.08.2019 г.</v>
      </c>
      <c r="B5" s="47"/>
      <c r="C5" s="47"/>
      <c r="D5" s="48"/>
      <c r="E5" s="8">
        <v>1485293.2</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E46-E9</f>
        <v>786709.11173000012</v>
      </c>
    </row>
    <row r="9" spans="1:9" x14ac:dyDescent="0.3">
      <c r="A9" s="57" t="s">
        <v>4</v>
      </c>
      <c r="B9" s="56"/>
      <c r="C9" s="56"/>
      <c r="D9" s="56"/>
      <c r="E9" s="14">
        <f>SUM(E10:E45)</f>
        <v>551769.49999999988</v>
      </c>
    </row>
    <row r="10" spans="1:9" ht="27" customHeight="1" x14ac:dyDescent="0.3">
      <c r="A10" s="57" t="s">
        <v>76</v>
      </c>
      <c r="B10" s="56"/>
      <c r="C10" s="56"/>
      <c r="D10" s="56"/>
      <c r="E10" s="14">
        <f>3026.5+30.8</f>
        <v>3057.3</v>
      </c>
    </row>
    <row r="11" spans="1:9" ht="32.4" customHeight="1" x14ac:dyDescent="0.3">
      <c r="A11" s="57" t="s">
        <v>77</v>
      </c>
      <c r="B11" s="56"/>
      <c r="C11" s="56"/>
      <c r="D11" s="56"/>
      <c r="E11" s="14">
        <f>389.9+428.2</f>
        <v>818.09999999999991</v>
      </c>
    </row>
    <row r="12" spans="1:9" x14ac:dyDescent="0.3">
      <c r="A12" s="57" t="s">
        <v>78</v>
      </c>
      <c r="B12" s="56"/>
      <c r="C12" s="56"/>
      <c r="D12" s="56"/>
      <c r="E12" s="14">
        <f>698.5+520.2+906.3+229.2+1306</f>
        <v>3660.2</v>
      </c>
    </row>
    <row r="13" spans="1:9" ht="28.8" customHeight="1" x14ac:dyDescent="0.3">
      <c r="A13" s="57" t="s">
        <v>79</v>
      </c>
      <c r="B13" s="56"/>
      <c r="C13" s="56"/>
      <c r="D13" s="56"/>
      <c r="E13" s="14">
        <f>3314.7+662.1</f>
        <v>3976.7999999999997</v>
      </c>
    </row>
    <row r="14" spans="1:9" ht="28.2" customHeight="1" x14ac:dyDescent="0.3">
      <c r="A14" s="57" t="s">
        <v>80</v>
      </c>
      <c r="B14" s="56"/>
      <c r="C14" s="56"/>
      <c r="D14" s="56"/>
      <c r="E14" s="14">
        <f>8143</f>
        <v>8143</v>
      </c>
    </row>
    <row r="15" spans="1:9" ht="57.6" customHeight="1" x14ac:dyDescent="0.3">
      <c r="A15" s="57" t="s">
        <v>81</v>
      </c>
      <c r="B15" s="56"/>
      <c r="C15" s="56"/>
      <c r="D15" s="56"/>
      <c r="E15" s="14">
        <f>503+289.6+2638.5</f>
        <v>3431.1</v>
      </c>
    </row>
    <row r="16" spans="1:9" ht="29.4" customHeight="1" x14ac:dyDescent="0.3">
      <c r="A16" s="57" t="s">
        <v>82</v>
      </c>
      <c r="B16" s="56"/>
      <c r="C16" s="56"/>
      <c r="D16" s="56"/>
      <c r="E16" s="14">
        <f>108.7</f>
        <v>108.7</v>
      </c>
    </row>
    <row r="17" spans="1:5" ht="44.4" customHeight="1" x14ac:dyDescent="0.3">
      <c r="A17" s="57" t="s">
        <v>83</v>
      </c>
      <c r="B17" s="56"/>
      <c r="C17" s="56"/>
      <c r="D17" s="56"/>
      <c r="E17" s="14">
        <f>30.3+10.5</f>
        <v>40.799999999999997</v>
      </c>
    </row>
    <row r="18" spans="1:5" ht="29.4" customHeight="1" x14ac:dyDescent="0.3">
      <c r="A18" s="57" t="s">
        <v>84</v>
      </c>
      <c r="B18" s="56"/>
      <c r="C18" s="56"/>
      <c r="D18" s="56"/>
      <c r="E18" s="14">
        <f>1036.4+591+110.2+342.2+829.7</f>
        <v>2909.5</v>
      </c>
    </row>
    <row r="19" spans="1:5" ht="27" customHeight="1" x14ac:dyDescent="0.3">
      <c r="A19" s="57" t="s">
        <v>85</v>
      </c>
      <c r="B19" s="56"/>
      <c r="C19" s="56"/>
      <c r="D19" s="56"/>
      <c r="E19" s="14">
        <f>10.4+25.6+71.1+25.6</f>
        <v>132.69999999999999</v>
      </c>
    </row>
    <row r="20" spans="1:5" ht="27.6" customHeight="1" x14ac:dyDescent="0.3">
      <c r="A20" s="57" t="s">
        <v>86</v>
      </c>
      <c r="B20" s="56"/>
      <c r="C20" s="56"/>
      <c r="D20" s="56"/>
      <c r="E20" s="14">
        <f>990</f>
        <v>990</v>
      </c>
    </row>
    <row r="21" spans="1:5" ht="29.4" customHeight="1" x14ac:dyDescent="0.3">
      <c r="A21" s="57" t="s">
        <v>87</v>
      </c>
      <c r="B21" s="56"/>
      <c r="C21" s="56"/>
      <c r="D21" s="56"/>
      <c r="E21" s="14">
        <f>15.2+359.2+13.4+103.7+696.8</f>
        <v>1188.3</v>
      </c>
    </row>
    <row r="22" spans="1:5" ht="26.4" customHeight="1" x14ac:dyDescent="0.3">
      <c r="A22" s="57" t="s">
        <v>88</v>
      </c>
      <c r="B22" s="56"/>
      <c r="C22" s="56"/>
      <c r="D22" s="56"/>
      <c r="E22" s="14">
        <f>411.9+299.2+320.1</f>
        <v>1031.1999999999998</v>
      </c>
    </row>
    <row r="23" spans="1:5" ht="27" customHeight="1" x14ac:dyDescent="0.3">
      <c r="A23" s="57" t="s">
        <v>89</v>
      </c>
      <c r="B23" s="56"/>
      <c r="C23" s="56"/>
      <c r="D23" s="56"/>
      <c r="E23" s="14">
        <f>5083.6+1694.5</f>
        <v>6778.1</v>
      </c>
    </row>
    <row r="24" spans="1:5" ht="28.8" customHeight="1" x14ac:dyDescent="0.3">
      <c r="A24" s="57" t="s">
        <v>90</v>
      </c>
      <c r="B24" s="56"/>
      <c r="C24" s="56"/>
      <c r="D24" s="56"/>
      <c r="E24" s="14">
        <f>1077.7</f>
        <v>1077.7</v>
      </c>
    </row>
    <row r="25" spans="1:5" ht="31.2" customHeight="1" x14ac:dyDescent="0.3">
      <c r="A25" s="57" t="s">
        <v>91</v>
      </c>
      <c r="B25" s="56"/>
      <c r="C25" s="56"/>
      <c r="D25" s="56"/>
      <c r="E25" s="14">
        <f>578.6</f>
        <v>578.6</v>
      </c>
    </row>
    <row r="26" spans="1:5" ht="29.4" customHeight="1" x14ac:dyDescent="0.3">
      <c r="A26" s="57" t="s">
        <v>92</v>
      </c>
      <c r="B26" s="56"/>
      <c r="C26" s="56"/>
      <c r="D26" s="56"/>
      <c r="E26" s="14">
        <f>281.2+26.7+28.1</f>
        <v>336</v>
      </c>
    </row>
    <row r="27" spans="1:5" ht="26.4" customHeight="1" x14ac:dyDescent="0.3">
      <c r="A27" s="57" t="s">
        <v>93</v>
      </c>
      <c r="B27" s="56"/>
      <c r="C27" s="56"/>
      <c r="D27" s="56"/>
      <c r="E27" s="14">
        <f>928.4</f>
        <v>928.4</v>
      </c>
    </row>
    <row r="28" spans="1:5" ht="56.4" customHeight="1" x14ac:dyDescent="0.3">
      <c r="A28" s="57" t="s">
        <v>94</v>
      </c>
      <c r="B28" s="56"/>
      <c r="C28" s="56"/>
      <c r="D28" s="56"/>
      <c r="E28" s="14">
        <f>23674.4+70556.6</f>
        <v>94231</v>
      </c>
    </row>
    <row r="29" spans="1:5" ht="28.8" customHeight="1" x14ac:dyDescent="0.3">
      <c r="A29" s="57" t="s">
        <v>95</v>
      </c>
      <c r="B29" s="56"/>
      <c r="C29" s="56"/>
      <c r="D29" s="56"/>
      <c r="E29" s="14">
        <f>73088.8+3081</f>
        <v>76169.8</v>
      </c>
    </row>
    <row r="30" spans="1:5" ht="44.4" customHeight="1" x14ac:dyDescent="0.3">
      <c r="A30" s="57" t="s">
        <v>96</v>
      </c>
      <c r="B30" s="56"/>
      <c r="C30" s="56"/>
      <c r="D30" s="56"/>
      <c r="E30" s="14">
        <f>27049.3</f>
        <v>27049.3</v>
      </c>
    </row>
    <row r="31" spans="1:5" ht="39" customHeight="1" x14ac:dyDescent="0.3">
      <c r="A31" s="57" t="s">
        <v>97</v>
      </c>
      <c r="B31" s="56"/>
      <c r="C31" s="56"/>
      <c r="D31" s="56"/>
      <c r="E31" s="14">
        <f>191.9+74.7</f>
        <v>266.60000000000002</v>
      </c>
    </row>
    <row r="32" spans="1:5" ht="30.6" customHeight="1" x14ac:dyDescent="0.3">
      <c r="A32" s="57" t="s">
        <v>98</v>
      </c>
      <c r="B32" s="56"/>
      <c r="C32" s="56"/>
      <c r="D32" s="56"/>
      <c r="E32" s="14">
        <f>-34.7</f>
        <v>-34.700000000000003</v>
      </c>
    </row>
    <row r="33" spans="1:5" ht="26.4" customHeight="1" x14ac:dyDescent="0.3">
      <c r="A33" s="57" t="s">
        <v>99</v>
      </c>
      <c r="B33" s="56"/>
      <c r="C33" s="56"/>
      <c r="D33" s="56"/>
      <c r="E33" s="14">
        <f>414.1</f>
        <v>414.1</v>
      </c>
    </row>
    <row r="34" spans="1:5" ht="26.4" customHeight="1" x14ac:dyDescent="0.3">
      <c r="A34" s="57" t="s">
        <v>100</v>
      </c>
      <c r="B34" s="56"/>
      <c r="C34" s="56"/>
      <c r="D34" s="56"/>
      <c r="E34" s="14">
        <f>134.5</f>
        <v>134.5</v>
      </c>
    </row>
    <row r="35" spans="1:5" ht="26.4" customHeight="1" x14ac:dyDescent="0.3">
      <c r="A35" s="57" t="s">
        <v>101</v>
      </c>
      <c r="B35" s="56"/>
      <c r="C35" s="56"/>
      <c r="D35" s="56"/>
      <c r="E35" s="14">
        <f>1805</f>
        <v>1805</v>
      </c>
    </row>
    <row r="36" spans="1:5" ht="43.8" customHeight="1" x14ac:dyDescent="0.3">
      <c r="A36" s="57" t="s">
        <v>102</v>
      </c>
      <c r="B36" s="56"/>
      <c r="C36" s="56"/>
      <c r="D36" s="56"/>
      <c r="E36" s="14">
        <f>-10.1-2.3</f>
        <v>-12.399999999999999</v>
      </c>
    </row>
    <row r="37" spans="1:5" ht="26.4" customHeight="1" x14ac:dyDescent="0.3">
      <c r="A37" s="57" t="s">
        <v>103</v>
      </c>
      <c r="B37" s="56"/>
      <c r="C37" s="56"/>
      <c r="D37" s="56"/>
      <c r="E37" s="14">
        <f>-4</f>
        <v>-4</v>
      </c>
    </row>
    <row r="38" spans="1:5" ht="26.4" customHeight="1" x14ac:dyDescent="0.3">
      <c r="A38" s="57" t="s">
        <v>104</v>
      </c>
      <c r="B38" s="56"/>
      <c r="C38" s="56"/>
      <c r="D38" s="56"/>
      <c r="E38" s="14">
        <f>162479.2+90182.3</f>
        <v>252661.5</v>
      </c>
    </row>
    <row r="39" spans="1:5" ht="26.4" customHeight="1" x14ac:dyDescent="0.3">
      <c r="A39" s="57" t="s">
        <v>105</v>
      </c>
      <c r="B39" s="56"/>
      <c r="C39" s="56"/>
      <c r="D39" s="56"/>
      <c r="E39" s="14">
        <f>3.4</f>
        <v>3.4</v>
      </c>
    </row>
    <row r="40" spans="1:5" ht="26.4" customHeight="1" x14ac:dyDescent="0.3">
      <c r="A40" s="57" t="s">
        <v>77</v>
      </c>
      <c r="B40" s="56"/>
      <c r="C40" s="56"/>
      <c r="D40" s="56"/>
      <c r="E40" s="14">
        <v>748.5</v>
      </c>
    </row>
    <row r="41" spans="1:5" ht="57.6" customHeight="1" x14ac:dyDescent="0.3">
      <c r="A41" s="57" t="s">
        <v>106</v>
      </c>
      <c r="B41" s="56"/>
      <c r="C41" s="56"/>
      <c r="D41" s="56"/>
      <c r="E41" s="14">
        <f>600</f>
        <v>600</v>
      </c>
    </row>
    <row r="42" spans="1:5" ht="26.4" customHeight="1" x14ac:dyDescent="0.3">
      <c r="A42" s="57" t="s">
        <v>107</v>
      </c>
      <c r="B42" s="56"/>
      <c r="C42" s="56"/>
      <c r="D42" s="56"/>
      <c r="E42" s="14">
        <f>-27.2</f>
        <v>-27.2</v>
      </c>
    </row>
    <row r="43" spans="1:5" ht="69" customHeight="1" x14ac:dyDescent="0.3">
      <c r="A43" s="57" t="s">
        <v>108</v>
      </c>
      <c r="B43" s="56"/>
      <c r="C43" s="56"/>
      <c r="D43" s="56"/>
      <c r="E43" s="14">
        <f>-15.9</f>
        <v>-15.9</v>
      </c>
    </row>
    <row r="44" spans="1:5" ht="43.8" customHeight="1" x14ac:dyDescent="0.3">
      <c r="A44" s="57" t="s">
        <v>109</v>
      </c>
      <c r="B44" s="56"/>
      <c r="C44" s="56"/>
      <c r="D44" s="56"/>
      <c r="E44" s="14">
        <f>47308.9</f>
        <v>47308.9</v>
      </c>
    </row>
    <row r="45" spans="1:5" ht="43.8" customHeight="1" x14ac:dyDescent="0.3">
      <c r="A45" s="57" t="s">
        <v>110</v>
      </c>
      <c r="B45" s="56"/>
      <c r="C45" s="56"/>
      <c r="D45" s="56"/>
      <c r="E45" s="14">
        <f>9688.3+1596.3</f>
        <v>11284.599999999999</v>
      </c>
    </row>
    <row r="46" spans="1:5" x14ac:dyDescent="0.3">
      <c r="A46" s="49" t="s">
        <v>5</v>
      </c>
      <c r="B46" s="50"/>
      <c r="C46" s="50"/>
      <c r="D46" s="50"/>
      <c r="E46" s="13">
        <f>'Муниципальные районы'!B13-Учреждения!E5+'Муниципальные районы'!B12</f>
        <v>1338478.61173</v>
      </c>
    </row>
    <row r="47" spans="1:5" x14ac:dyDescent="0.3">
      <c r="A47" s="15"/>
      <c r="B47" s="16"/>
      <c r="C47" s="16"/>
      <c r="D47" s="6"/>
      <c r="E47" s="17"/>
    </row>
    <row r="48" spans="1:5" x14ac:dyDescent="0.3">
      <c r="A48" s="51" t="s">
        <v>14</v>
      </c>
      <c r="B48" s="53" t="s">
        <v>6</v>
      </c>
      <c r="C48" s="54" t="s">
        <v>7</v>
      </c>
      <c r="D48" s="54"/>
      <c r="E48" s="54"/>
    </row>
    <row r="49" spans="1:5" ht="82.8" x14ac:dyDescent="0.3">
      <c r="A49" s="52"/>
      <c r="B49" s="53"/>
      <c r="C49" s="18" t="s">
        <v>8</v>
      </c>
      <c r="D49" s="18" t="s">
        <v>9</v>
      </c>
      <c r="E49" s="18" t="s">
        <v>10</v>
      </c>
    </row>
    <row r="50" spans="1:5" x14ac:dyDescent="0.3">
      <c r="A50" s="21" t="s">
        <v>39</v>
      </c>
      <c r="B50" s="19">
        <v>965.63625999999999</v>
      </c>
      <c r="C50" s="19"/>
      <c r="D50" s="19"/>
      <c r="E50" s="19"/>
    </row>
    <row r="51" spans="1:5" x14ac:dyDescent="0.3">
      <c r="A51" s="21" t="s">
        <v>40</v>
      </c>
      <c r="B51" s="19">
        <v>11655.05925</v>
      </c>
      <c r="C51" s="19">
        <v>8355.8610000000008</v>
      </c>
      <c r="D51" s="19">
        <v>734.83375000000001</v>
      </c>
      <c r="E51" s="19"/>
    </row>
    <row r="52" spans="1:5" ht="27.6" x14ac:dyDescent="0.3">
      <c r="A52" s="21" t="s">
        <v>41</v>
      </c>
      <c r="B52" s="19">
        <v>3988.1609400000002</v>
      </c>
      <c r="C52" s="19">
        <v>211.54422</v>
      </c>
      <c r="D52" s="19"/>
      <c r="E52" s="19">
        <v>977.28499999999997</v>
      </c>
    </row>
    <row r="53" spans="1:5" x14ac:dyDescent="0.3">
      <c r="A53" s="21" t="s">
        <v>42</v>
      </c>
      <c r="B53" s="19">
        <v>297.49360000000001</v>
      </c>
      <c r="C53" s="19"/>
      <c r="D53" s="19"/>
      <c r="E53" s="19"/>
    </row>
    <row r="54" spans="1:5" x14ac:dyDescent="0.3">
      <c r="A54" s="21" t="s">
        <v>43</v>
      </c>
      <c r="B54" s="19">
        <v>926.226</v>
      </c>
      <c r="C54" s="19">
        <v>700</v>
      </c>
      <c r="D54" s="19"/>
      <c r="E54" s="19"/>
    </row>
    <row r="55" spans="1:5" ht="27.6" x14ac:dyDescent="0.3">
      <c r="A55" s="21" t="s">
        <v>44</v>
      </c>
      <c r="B55" s="19">
        <v>16336.40328</v>
      </c>
      <c r="C55" s="19"/>
      <c r="D55" s="19"/>
      <c r="E55" s="19"/>
    </row>
    <row r="56" spans="1:5" x14ac:dyDescent="0.3">
      <c r="A56" s="21" t="s">
        <v>45</v>
      </c>
      <c r="B56" s="19">
        <v>3341.4216500000002</v>
      </c>
      <c r="C56" s="19">
        <v>2370</v>
      </c>
      <c r="D56" s="19">
        <v>841</v>
      </c>
      <c r="E56" s="19"/>
    </row>
    <row r="57" spans="1:5" x14ac:dyDescent="0.3">
      <c r="A57" s="21" t="s">
        <v>46</v>
      </c>
      <c r="B57" s="19">
        <v>362101.36033</v>
      </c>
      <c r="C57" s="19"/>
      <c r="D57" s="19"/>
      <c r="E57" s="19"/>
    </row>
    <row r="58" spans="1:5" x14ac:dyDescent="0.3">
      <c r="A58" s="21" t="s">
        <v>47</v>
      </c>
      <c r="B58" s="19">
        <v>9495.6502600000003</v>
      </c>
      <c r="C58" s="19">
        <v>2678.7802700000002</v>
      </c>
      <c r="D58" s="19">
        <v>1550.5267799999999</v>
      </c>
      <c r="E58" s="19">
        <v>289.60000000000002</v>
      </c>
    </row>
    <row r="59" spans="1:5" x14ac:dyDescent="0.3">
      <c r="A59" s="21" t="s">
        <v>48</v>
      </c>
      <c r="B59" s="19">
        <v>5145.6243000000004</v>
      </c>
      <c r="C59" s="19">
        <v>4365.5397400000002</v>
      </c>
      <c r="D59" s="19">
        <v>550</v>
      </c>
      <c r="E59" s="19">
        <v>-2644.06468</v>
      </c>
    </row>
    <row r="60" spans="1:5" x14ac:dyDescent="0.3">
      <c r="A60" s="21" t="s">
        <v>49</v>
      </c>
      <c r="B60" s="19">
        <v>-13077.158670000001</v>
      </c>
      <c r="C60" s="19">
        <v>-2665.6908899999999</v>
      </c>
      <c r="D60" s="19">
        <v>-86.731449999999995</v>
      </c>
      <c r="E60" s="19">
        <v>-5067.2264699999996</v>
      </c>
    </row>
    <row r="61" spans="1:5" x14ac:dyDescent="0.3">
      <c r="A61" s="21" t="s">
        <v>50</v>
      </c>
      <c r="B61" s="19">
        <v>1915.9495999999999</v>
      </c>
      <c r="C61" s="19"/>
      <c r="D61" s="19"/>
      <c r="E61" s="19">
        <v>274.51512000000002</v>
      </c>
    </row>
    <row r="62" spans="1:5" ht="27.6" x14ac:dyDescent="0.3">
      <c r="A62" s="21" t="s">
        <v>51</v>
      </c>
      <c r="B62" s="19">
        <v>4849.6119399999998</v>
      </c>
      <c r="C62" s="19">
        <v>3950</v>
      </c>
      <c r="D62" s="19"/>
      <c r="E62" s="19"/>
    </row>
    <row r="63" spans="1:5" x14ac:dyDescent="0.3">
      <c r="A63" s="21" t="s">
        <v>52</v>
      </c>
      <c r="B63" s="19">
        <v>560.15599999999995</v>
      </c>
      <c r="C63" s="19">
        <v>560.15599999999995</v>
      </c>
      <c r="D63" s="19"/>
      <c r="E63" s="19"/>
    </row>
    <row r="64" spans="1:5" x14ac:dyDescent="0.3">
      <c r="A64" s="21" t="s">
        <v>53</v>
      </c>
      <c r="B64" s="19">
        <v>7596.4177900000004</v>
      </c>
      <c r="C64" s="19">
        <v>1143.21541</v>
      </c>
      <c r="D64" s="19">
        <v>735.19137999999998</v>
      </c>
      <c r="E64" s="19"/>
    </row>
    <row r="65" spans="1:5" ht="27.6" x14ac:dyDescent="0.3">
      <c r="A65" s="21" t="s">
        <v>54</v>
      </c>
      <c r="B65" s="19">
        <v>545.54768000000001</v>
      </c>
      <c r="C65" s="19">
        <v>207</v>
      </c>
      <c r="D65" s="19">
        <v>86</v>
      </c>
      <c r="E65" s="19">
        <v>98.41422</v>
      </c>
    </row>
    <row r="66" spans="1:5" x14ac:dyDescent="0.3">
      <c r="A66" s="21" t="s">
        <v>55</v>
      </c>
      <c r="B66" s="19">
        <v>24.7333</v>
      </c>
      <c r="C66" s="19"/>
      <c r="D66" s="19"/>
      <c r="E66" s="19"/>
    </row>
    <row r="67" spans="1:5" x14ac:dyDescent="0.3">
      <c r="A67" s="21" t="s">
        <v>56</v>
      </c>
      <c r="B67" s="19">
        <v>426653.34542000003</v>
      </c>
      <c r="C67" s="19"/>
      <c r="D67" s="19"/>
      <c r="E67" s="19"/>
    </row>
    <row r="68" spans="1:5" x14ac:dyDescent="0.3">
      <c r="A68" s="21" t="s">
        <v>57</v>
      </c>
      <c r="B68" s="19">
        <v>3109.4913799999999</v>
      </c>
      <c r="C68" s="19">
        <v>1550.07734</v>
      </c>
      <c r="D68" s="19">
        <v>1463.22371</v>
      </c>
      <c r="E68" s="19"/>
    </row>
    <row r="69" spans="1:5" x14ac:dyDescent="0.3">
      <c r="A69" s="21" t="s">
        <v>58</v>
      </c>
      <c r="B69" s="19">
        <v>53.512700000000002</v>
      </c>
      <c r="C69" s="19"/>
      <c r="D69" s="19"/>
      <c r="E69" s="19"/>
    </row>
    <row r="70" spans="1:5" x14ac:dyDescent="0.3">
      <c r="A70" s="21" t="s">
        <v>59</v>
      </c>
      <c r="B70" s="19">
        <v>1500</v>
      </c>
      <c r="C70" s="19">
        <v>1200</v>
      </c>
      <c r="D70" s="19">
        <v>250</v>
      </c>
      <c r="E70" s="19"/>
    </row>
    <row r="71" spans="1:5" x14ac:dyDescent="0.3">
      <c r="A71" s="21" t="s">
        <v>60</v>
      </c>
      <c r="B71" s="19">
        <v>1252.383</v>
      </c>
      <c r="C71" s="19">
        <v>800</v>
      </c>
      <c r="D71" s="19">
        <v>400</v>
      </c>
      <c r="E71" s="19"/>
    </row>
    <row r="72" spans="1:5" x14ac:dyDescent="0.3">
      <c r="A72" s="21" t="s">
        <v>61</v>
      </c>
      <c r="B72" s="19">
        <v>990.09</v>
      </c>
      <c r="C72" s="19">
        <v>600</v>
      </c>
      <c r="D72" s="19">
        <v>370</v>
      </c>
      <c r="E72" s="19"/>
    </row>
    <row r="73" spans="1:5" x14ac:dyDescent="0.3">
      <c r="A73" s="21" t="s">
        <v>62</v>
      </c>
      <c r="B73" s="19">
        <v>1887.8621499999999</v>
      </c>
      <c r="C73" s="19">
        <v>1338.7491</v>
      </c>
      <c r="D73" s="19">
        <v>483.87232999999998</v>
      </c>
      <c r="E73" s="19"/>
    </row>
    <row r="74" spans="1:5" x14ac:dyDescent="0.3">
      <c r="A74" s="21" t="s">
        <v>63</v>
      </c>
      <c r="B74" s="19">
        <v>667593.03420999995</v>
      </c>
      <c r="C74" s="19">
        <v>2010</v>
      </c>
      <c r="D74" s="19"/>
      <c r="E74" s="19"/>
    </row>
    <row r="75" spans="1:5" ht="27.6" x14ac:dyDescent="0.3">
      <c r="A75" s="21" t="s">
        <v>64</v>
      </c>
      <c r="B75" s="19">
        <v>210.02270999999999</v>
      </c>
      <c r="C75" s="19">
        <v>145.03523000000001</v>
      </c>
      <c r="D75" s="19">
        <v>45.709629999999997</v>
      </c>
      <c r="E75" s="19"/>
    </row>
    <row r="76" spans="1:5" x14ac:dyDescent="0.3">
      <c r="A76" s="21" t="s">
        <v>65</v>
      </c>
      <c r="B76" s="19">
        <v>7479.6670000000004</v>
      </c>
      <c r="C76" s="19">
        <v>5236.9560000000001</v>
      </c>
      <c r="D76" s="19">
        <v>1614.1980000000001</v>
      </c>
      <c r="E76" s="19"/>
    </row>
    <row r="77" spans="1:5" x14ac:dyDescent="0.3">
      <c r="A77" s="21" t="s">
        <v>66</v>
      </c>
      <c r="B77" s="19">
        <v>-162.75975</v>
      </c>
      <c r="C77" s="19">
        <v>-1302.2929999999999</v>
      </c>
      <c r="D77" s="19">
        <v>643.37712999999997</v>
      </c>
      <c r="E77" s="19"/>
    </row>
    <row r="78" spans="1:5" x14ac:dyDescent="0.3">
      <c r="A78" s="21" t="s">
        <v>67</v>
      </c>
      <c r="B78" s="19">
        <v>2555</v>
      </c>
      <c r="C78" s="19">
        <v>590</v>
      </c>
      <c r="D78" s="19"/>
      <c r="E78" s="19"/>
    </row>
    <row r="79" spans="1:5" x14ac:dyDescent="0.3">
      <c r="A79" s="21" t="s">
        <v>68</v>
      </c>
      <c r="B79" s="19">
        <v>1386.7860000000001</v>
      </c>
      <c r="C79" s="19">
        <v>833.56700000000001</v>
      </c>
      <c r="D79" s="19">
        <v>373.12900000000002</v>
      </c>
      <c r="E79" s="19"/>
    </row>
    <row r="80" spans="1:5" x14ac:dyDescent="0.3">
      <c r="A80" s="21" t="s">
        <v>69</v>
      </c>
      <c r="B80" s="19">
        <v>18411.872810000001</v>
      </c>
      <c r="C80" s="19"/>
      <c r="D80" s="19"/>
      <c r="E80" s="19"/>
    </row>
    <row r="81" spans="1:5" x14ac:dyDescent="0.3">
      <c r="A81" s="21" t="s">
        <v>70</v>
      </c>
      <c r="B81" s="19">
        <v>1793.3593000000001</v>
      </c>
      <c r="C81" s="19"/>
      <c r="D81" s="19"/>
      <c r="E81" s="19"/>
    </row>
    <row r="82" spans="1:5" x14ac:dyDescent="0.3">
      <c r="A82" s="21" t="s">
        <v>71</v>
      </c>
      <c r="B82" s="19">
        <v>217.94702000000001</v>
      </c>
      <c r="C82" s="19">
        <v>150.08682999999999</v>
      </c>
      <c r="D82" s="19">
        <v>66.376189999999994</v>
      </c>
      <c r="E82" s="19"/>
    </row>
    <row r="83" spans="1:5" x14ac:dyDescent="0.3">
      <c r="A83" s="21" t="s">
        <v>72</v>
      </c>
      <c r="B83" s="19">
        <v>10332.079680000001</v>
      </c>
      <c r="C83" s="19">
        <v>300</v>
      </c>
      <c r="D83" s="19">
        <v>150</v>
      </c>
      <c r="E83" s="19"/>
    </row>
    <row r="84" spans="1:5" ht="27.6" x14ac:dyDescent="0.3">
      <c r="A84" s="21" t="s">
        <v>73</v>
      </c>
      <c r="B84" s="19">
        <v>4089.03739</v>
      </c>
      <c r="C84" s="19">
        <v>2419.9809399999999</v>
      </c>
      <c r="D84" s="19">
        <v>1464.84545</v>
      </c>
      <c r="E84" s="19"/>
    </row>
    <row r="85" spans="1:5" x14ac:dyDescent="0.3">
      <c r="A85" s="23" t="s">
        <v>74</v>
      </c>
      <c r="B85" s="20">
        <v>1566021.0245300001</v>
      </c>
      <c r="C85" s="20">
        <v>37748.565190000001</v>
      </c>
      <c r="D85" s="20">
        <v>11735.5519</v>
      </c>
      <c r="E85" s="20">
        <v>-6071.4768100000001</v>
      </c>
    </row>
  </sheetData>
  <mergeCells count="46">
    <mergeCell ref="A41:D41"/>
    <mergeCell ref="A42:D42"/>
    <mergeCell ref="A43:D43"/>
    <mergeCell ref="A44:D44"/>
    <mergeCell ref="A45:D45"/>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46:D46"/>
    <mergeCell ref="A48:A49"/>
    <mergeCell ref="B48:B49"/>
    <mergeCell ref="C48:E48"/>
    <mergeCell ref="A7:D7"/>
    <mergeCell ref="A8:D8"/>
    <mergeCell ref="A9:D9"/>
    <mergeCell ref="A10:D10"/>
    <mergeCell ref="A11:D11"/>
    <mergeCell ref="A12:D12"/>
    <mergeCell ref="A13:D13"/>
    <mergeCell ref="A14:D14"/>
    <mergeCell ref="A15:D15"/>
  </mergeCells>
  <pageMargins left="0.70866141732283472" right="0.70866141732283472" top="0.74803149606299213" bottom="0.61"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view="pageBreakPreview" topLeftCell="A7" zoomScaleNormal="100" zoomScaleSheetLayoutView="100" workbookViewId="0">
      <selection activeCell="B13" sqref="B13"/>
    </sheetView>
  </sheetViews>
  <sheetFormatPr defaultRowHeight="14.4" x14ac:dyDescent="0.3"/>
  <cols>
    <col min="1" max="1" width="38.33203125" customWidth="1"/>
    <col min="2" max="2" width="13.109375" customWidth="1"/>
    <col min="3" max="3" width="10.5546875" customWidth="1"/>
    <col min="4" max="4" width="11.44140625" customWidth="1"/>
    <col min="5" max="5" width="13.109375" customWidth="1"/>
    <col min="6" max="6" width="12.109375" customWidth="1"/>
    <col min="7" max="7" width="12.5546875" customWidth="1"/>
    <col min="8" max="8" width="12.6640625" customWidth="1"/>
    <col min="9" max="9" width="10.88671875" customWidth="1"/>
    <col min="10" max="10" width="12.6640625" customWidth="1"/>
    <col min="11" max="11" width="11" customWidth="1"/>
    <col min="12" max="13" width="11.88671875" customWidth="1"/>
    <col min="14" max="14" width="11.109375" customWidth="1"/>
    <col min="15" max="15" width="11.5546875" customWidth="1"/>
  </cols>
  <sheetData>
    <row r="1" spans="1:20" s="29" customFormat="1" ht="15.6" x14ac:dyDescent="0.3">
      <c r="A1" s="43" t="s">
        <v>38</v>
      </c>
      <c r="C1" s="30" t="s">
        <v>13</v>
      </c>
    </row>
    <row r="2" spans="1:20" x14ac:dyDescent="0.3">
      <c r="A2" s="38" t="str">
        <f>TEXT(EndData2,"[$-FC19]ДД.ММ.ГГГ")</f>
        <v>29.08.2019</v>
      </c>
      <c r="B2" s="38">
        <f>A2+1</f>
        <v>43707</v>
      </c>
      <c r="C2" s="44" t="str">
        <f>TEXT(B2,"[$-FC19]ДД.ММ.ГГГ")</f>
        <v>30.08.2019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v>18881.963</v>
      </c>
      <c r="C4" s="40"/>
      <c r="D4" s="40"/>
      <c r="E4" s="40"/>
      <c r="F4" s="40"/>
      <c r="G4" s="40"/>
      <c r="H4" s="40"/>
      <c r="I4" s="40"/>
      <c r="J4" s="40"/>
      <c r="K4" s="40"/>
      <c r="L4" s="40"/>
      <c r="M4" s="40"/>
      <c r="N4" s="40"/>
      <c r="O4" s="40"/>
      <c r="P4" s="26">
        <v>18881.963</v>
      </c>
      <c r="Q4" s="27"/>
      <c r="R4" s="27"/>
      <c r="S4" s="27"/>
      <c r="T4" s="27"/>
    </row>
    <row r="5" spans="1:20" ht="106.2" x14ac:dyDescent="0.3">
      <c r="A5" s="25" t="s">
        <v>32</v>
      </c>
      <c r="B5" s="40">
        <v>8285.6854399999993</v>
      </c>
      <c r="C5" s="40"/>
      <c r="D5" s="40"/>
      <c r="E5" s="40"/>
      <c r="F5" s="40">
        <v>100</v>
      </c>
      <c r="G5" s="40"/>
      <c r="H5" s="40"/>
      <c r="I5" s="40"/>
      <c r="J5" s="40">
        <v>34896.253700000001</v>
      </c>
      <c r="K5" s="40">
        <v>5771.9423800000004</v>
      </c>
      <c r="L5" s="40"/>
      <c r="M5" s="40">
        <v>121</v>
      </c>
      <c r="N5" s="40"/>
      <c r="O5" s="40"/>
      <c r="P5" s="26">
        <v>49174.881520000003</v>
      </c>
      <c r="Q5" s="27"/>
      <c r="R5" s="27"/>
      <c r="S5" s="27"/>
      <c r="T5" s="27"/>
    </row>
    <row r="6" spans="1:20" ht="40.200000000000003" x14ac:dyDescent="0.3">
      <c r="A6" s="25" t="s">
        <v>33</v>
      </c>
      <c r="B6" s="40">
        <v>2464.7087900000001</v>
      </c>
      <c r="C6" s="40">
        <v>11950.24065</v>
      </c>
      <c r="D6" s="40"/>
      <c r="E6" s="40"/>
      <c r="F6" s="40"/>
      <c r="G6" s="40"/>
      <c r="H6" s="40"/>
      <c r="I6" s="40"/>
      <c r="J6" s="40"/>
      <c r="K6" s="40"/>
      <c r="L6" s="40"/>
      <c r="M6" s="40"/>
      <c r="N6" s="40"/>
      <c r="O6" s="40"/>
      <c r="P6" s="26">
        <v>14414.94944</v>
      </c>
      <c r="Q6" s="27"/>
      <c r="R6" s="27"/>
      <c r="S6" s="27"/>
      <c r="T6" s="27"/>
    </row>
    <row r="7" spans="1:20" ht="79.8" x14ac:dyDescent="0.3">
      <c r="A7" s="25" t="s">
        <v>34</v>
      </c>
      <c r="B7" s="40">
        <v>7207.5</v>
      </c>
      <c r="C7" s="40"/>
      <c r="D7" s="40"/>
      <c r="E7" s="40"/>
      <c r="F7" s="40"/>
      <c r="G7" s="40"/>
      <c r="H7" s="40"/>
      <c r="I7" s="40"/>
      <c r="J7" s="40"/>
      <c r="K7" s="40"/>
      <c r="L7" s="40"/>
      <c r="M7" s="40"/>
      <c r="N7" s="40"/>
      <c r="O7" s="40"/>
      <c r="P7" s="26">
        <v>7207.5</v>
      </c>
      <c r="Q7" s="27"/>
      <c r="R7" s="27"/>
      <c r="S7" s="27"/>
      <c r="T7" s="27"/>
    </row>
    <row r="8" spans="1:20" ht="53.4" x14ac:dyDescent="0.3">
      <c r="A8" s="25" t="s">
        <v>35</v>
      </c>
      <c r="B8" s="40">
        <v>51052.075689999998</v>
      </c>
      <c r="C8" s="40"/>
      <c r="D8" s="40"/>
      <c r="E8" s="40"/>
      <c r="F8" s="40"/>
      <c r="G8" s="40"/>
      <c r="H8" s="40"/>
      <c r="I8" s="40"/>
      <c r="J8" s="40"/>
      <c r="K8" s="40"/>
      <c r="L8" s="40"/>
      <c r="M8" s="40"/>
      <c r="N8" s="40"/>
      <c r="O8" s="40"/>
      <c r="P8" s="26">
        <v>51052.075689999998</v>
      </c>
      <c r="Q8" s="27"/>
      <c r="R8" s="27"/>
      <c r="S8" s="27"/>
      <c r="T8" s="27"/>
    </row>
    <row r="9" spans="1:20" ht="53.4" x14ac:dyDescent="0.3">
      <c r="A9" s="25" t="s">
        <v>36</v>
      </c>
      <c r="B9" s="40">
        <v>3369.01755</v>
      </c>
      <c r="C9" s="40"/>
      <c r="D9" s="40"/>
      <c r="E9" s="40"/>
      <c r="F9" s="40"/>
      <c r="G9" s="40"/>
      <c r="H9" s="40"/>
      <c r="I9" s="40"/>
      <c r="J9" s="40"/>
      <c r="K9" s="40"/>
      <c r="L9" s="40"/>
      <c r="M9" s="40"/>
      <c r="N9" s="40"/>
      <c r="O9" s="40"/>
      <c r="P9" s="26">
        <v>3369.01755</v>
      </c>
      <c r="Q9" s="27"/>
      <c r="R9" s="27"/>
      <c r="S9" s="27"/>
      <c r="T9" s="27"/>
    </row>
    <row r="10" spans="1:20" x14ac:dyDescent="0.3">
      <c r="A10" s="33" t="s">
        <v>37</v>
      </c>
      <c r="B10" s="41">
        <v>91260.950469999996</v>
      </c>
      <c r="C10" s="41">
        <v>11950.24065</v>
      </c>
      <c r="D10" s="41"/>
      <c r="E10" s="41"/>
      <c r="F10" s="41">
        <v>100</v>
      </c>
      <c r="G10" s="41"/>
      <c r="H10" s="41"/>
      <c r="I10" s="41"/>
      <c r="J10" s="41">
        <v>34896.253700000001</v>
      </c>
      <c r="K10" s="41">
        <v>5771.9423800000004</v>
      </c>
      <c r="L10" s="41"/>
      <c r="M10" s="41">
        <v>121</v>
      </c>
      <c r="N10" s="41"/>
      <c r="O10" s="41"/>
      <c r="P10" s="26">
        <v>144100.3872</v>
      </c>
      <c r="Q10" s="34"/>
      <c r="R10" s="34"/>
      <c r="S10" s="34"/>
      <c r="T10" s="34"/>
    </row>
    <row r="12" spans="1:20" x14ac:dyDescent="0.3">
      <c r="A12" s="37" t="s">
        <v>30</v>
      </c>
      <c r="B12" s="36">
        <f>Учреждения!B85+'Муниципальные районы'!P10</f>
        <v>1710121.4117300001</v>
      </c>
    </row>
    <row r="13" spans="1:20" ht="32.25" customHeight="1" x14ac:dyDescent="0.3">
      <c r="A13" s="37" t="str">
        <f>CONCATENATE("Остатки бюджетных средств на ",C2,"г.")</f>
        <v>Остатки бюджетных средств на 30.08.2019г.</v>
      </c>
      <c r="B13" s="36">
        <v>1113650.3999999999</v>
      </c>
    </row>
  </sheetData>
  <pageMargins left="0.23622047244094491" right="0.23622047244094491"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2019-09-03T02:31:16Z</dcterms:modified>
</cp:coreProperties>
</file>